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officemgmtentserv-my.sharepoint.com/personal/sandrine_youbi_deq_ok_gov/Documents/Desktop/"/>
    </mc:Choice>
  </mc:AlternateContent>
  <xr:revisionPtr revIDLastSave="0" documentId="8_{A08FEE86-FFF5-4536-B9ED-51B03476D6AD}" xr6:coauthVersionLast="47" xr6:coauthVersionMax="47" xr10:uidLastSave="{00000000-0000-0000-0000-000000000000}"/>
  <bookViews>
    <workbookView xWindow="-120" yWindow="-120" windowWidth="25440" windowHeight="15270" xr2:uid="{420370FE-4998-49FE-81CA-0BCD809588E4}"/>
  </bookViews>
  <sheets>
    <sheet name="Fee Calculator" sheetId="2" r:id="rId1"/>
    <sheet name="Sheet3"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 l="1"/>
  <c r="K5" i="3" l="1"/>
  <c r="G38" i="3"/>
  <c r="E44" i="3"/>
  <c r="G21" i="3"/>
  <c r="G17" i="3"/>
  <c r="G16" i="3"/>
  <c r="G15" i="3"/>
  <c r="G13" i="3"/>
  <c r="G45" i="3"/>
  <c r="G42" i="3"/>
  <c r="E43" i="3"/>
  <c r="G40" i="3" s="1"/>
  <c r="E46" i="3"/>
  <c r="G46" i="3" s="1"/>
  <c r="G47" i="3" s="1"/>
  <c r="G44" i="3" l="1"/>
  <c r="G48" i="3" s="1"/>
  <c r="G19" i="3"/>
  <c r="K27" i="3" l="1"/>
  <c r="K26" i="3"/>
  <c r="K25" i="3"/>
  <c r="G26" i="3" s="1"/>
  <c r="F21" i="2" s="1"/>
  <c r="K8" i="3"/>
  <c r="G3" i="3" s="1"/>
  <c r="K7" i="3"/>
  <c r="K6" i="3"/>
  <c r="K4" i="3"/>
  <c r="K9" i="3"/>
  <c r="B17" i="2" l="1"/>
</calcChain>
</file>

<file path=xl/sharedStrings.xml><?xml version="1.0" encoding="utf-8"?>
<sst xmlns="http://schemas.openxmlformats.org/spreadsheetml/2006/main" count="155" uniqueCount="115">
  <si>
    <t>Potable Water</t>
  </si>
  <si>
    <t>Wastewater (Sanitary Sewer)</t>
  </si>
  <si>
    <t>Effective July 1, 2025</t>
  </si>
  <si>
    <t>[Click Here to Select Water Treatment]</t>
  </si>
  <si>
    <t>[Click Here to Select Wastewater Treatment]</t>
  </si>
  <si>
    <t>Expires June 30, 2026</t>
  </si>
  <si>
    <t>Treatment Plant Design Capacity</t>
  </si>
  <si>
    <t>MGD</t>
  </si>
  <si>
    <t>WWTP Design Average Daily Flow</t>
  </si>
  <si>
    <t>Raw Water Line</t>
  </si>
  <si>
    <t>Number of Raw Water Lines</t>
  </si>
  <si>
    <t>Lift Station 1 (GPM)</t>
  </si>
  <si>
    <t>Pumping Capacity (GPM)</t>
  </si>
  <si>
    <r>
      <rPr>
        <b/>
        <sz val="11"/>
        <rFont val="Arial"/>
        <family val="2"/>
      </rPr>
      <t>Disclaimer:</t>
    </r>
    <r>
      <rPr>
        <sz val="11"/>
        <rFont val="Arial"/>
        <family val="2"/>
      </rPr>
      <t xml:space="preserve"> This spreadsheet is based on the DEQ Construction Permitting Application Fee Schedule. In the event of a discrepancy between this spreadsheet and the current DEQ Construction Permitting Application Fee Schedule, the fee schedule will supersede this spreadsheet. This spreadsheet is intended to assist applicants in determining the application review fee. However, it is the applicant’s responsibility to verify the correct fees are provided to DEQ upon submission of a construction permit application according to the current fee schedule. The fee schedule is updated each year on July 1st according to the Consumer Price Index for the previous calendar year. As such, this spreadsheet expires on the date shown above. </t>
    </r>
  </si>
  <si>
    <t>Water Well</t>
  </si>
  <si>
    <t>Number of Wells</t>
  </si>
  <si>
    <t>Lift Station 2 (GPM)</t>
  </si>
  <si>
    <t>Chlorination Feed and Storage                          (Distribution or Groundwater)</t>
  </si>
  <si>
    <t>Number of Chlorine Stations (not at treatment plant)</t>
  </si>
  <si>
    <t>Lift Station 3 (GPM)</t>
  </si>
  <si>
    <t>Sewer Line 1</t>
  </si>
  <si>
    <t>Linear Feet</t>
  </si>
  <si>
    <t>Water Storage Tank</t>
  </si>
  <si>
    <t>Number of Tanks</t>
  </si>
  <si>
    <t>Sewer Line 2</t>
  </si>
  <si>
    <t>Pump Station</t>
  </si>
  <si>
    <t>Number of Pumping Stations</t>
  </si>
  <si>
    <t>Sewer Line 3</t>
  </si>
  <si>
    <t>Water Line 1</t>
  </si>
  <si>
    <t>Sewer Line 4</t>
  </si>
  <si>
    <t>Water Line 2</t>
  </si>
  <si>
    <t>Sewer Line 5</t>
  </si>
  <si>
    <t>Water Line 3</t>
  </si>
  <si>
    <t>Sewer Line 6</t>
  </si>
  <si>
    <t>Water Line 4</t>
  </si>
  <si>
    <t>Reclaimed Water</t>
  </si>
  <si>
    <t>Water Line 5</t>
  </si>
  <si>
    <t>Land Application Site Equipment</t>
  </si>
  <si>
    <t>Water Line 6</t>
  </si>
  <si>
    <t>Reclaimed Pump Station 1</t>
  </si>
  <si>
    <t>Pumping Capcity (GPM)</t>
  </si>
  <si>
    <t>Water Line 7</t>
  </si>
  <si>
    <t>Reclaimed Pump Station 2</t>
  </si>
  <si>
    <t>Fee Total</t>
  </si>
  <si>
    <t>Reclaimed Line Length 1</t>
  </si>
  <si>
    <t>Simplified Definitions: (refer to OAC 252:626 or 656 for details)</t>
  </si>
  <si>
    <t>Reclaimed Line Length 2</t>
  </si>
  <si>
    <r>
      <rPr>
        <b/>
        <sz val="11"/>
        <rFont val="Arial"/>
        <family val="2"/>
      </rPr>
      <t>Major Modification</t>
    </r>
    <r>
      <rPr>
        <sz val="11"/>
        <rFont val="Arial"/>
        <family val="2"/>
      </rPr>
      <t xml:space="preserve"> - 'modifications which alter the original design or design capacity of the treatment facility.' </t>
    </r>
  </si>
  <si>
    <t>Reclaimed Line Length 3</t>
  </si>
  <si>
    <t>Reclaimed Line Length 4</t>
  </si>
  <si>
    <r>
      <rPr>
        <b/>
        <sz val="11"/>
        <rFont val="Arial"/>
        <family val="2"/>
      </rPr>
      <t xml:space="preserve">Minor Modification </t>
    </r>
    <r>
      <rPr>
        <sz val="11"/>
        <rFont val="Arial"/>
        <family val="2"/>
      </rPr>
      <t xml:space="preserve">- 'modifications which </t>
    </r>
    <r>
      <rPr>
        <b/>
        <sz val="11"/>
        <rFont val="Arial"/>
        <family val="2"/>
      </rPr>
      <t>do not</t>
    </r>
    <r>
      <rPr>
        <sz val="11"/>
        <rFont val="Arial"/>
        <family val="2"/>
      </rPr>
      <t xml:space="preserve"> alter the original design or design capacity of the treatment facility.'</t>
    </r>
  </si>
  <si>
    <r>
      <rPr>
        <b/>
        <sz val="11"/>
        <rFont val="Arial"/>
        <family val="2"/>
      </rPr>
      <t xml:space="preserve">Reclaimed Water </t>
    </r>
    <r>
      <rPr>
        <sz val="11"/>
        <rFont val="Arial"/>
        <family val="2"/>
      </rPr>
      <t>- 'wastewater treatment plant effluent which meets specific water quality criteria with the intent of being used in a beneficial manner.'</t>
    </r>
  </si>
  <si>
    <r>
      <rPr>
        <b/>
        <sz val="11"/>
        <rFont val="Arial"/>
        <family val="2"/>
      </rPr>
      <t>Land Application Site Equipment</t>
    </r>
    <r>
      <rPr>
        <sz val="11"/>
        <rFont val="Arial"/>
        <family val="2"/>
      </rPr>
      <t xml:space="preserve"> - 'general equipment, other than reclaimed water lines and pumps, which is located at the land application site.'</t>
    </r>
  </si>
  <si>
    <t>FY2026</t>
  </si>
  <si>
    <t>Water List</t>
  </si>
  <si>
    <t>Water Treatment Facilities:</t>
  </si>
  <si>
    <t>Schedule</t>
  </si>
  <si>
    <t>Fees</t>
  </si>
  <si>
    <t>New Treatment Facilities:</t>
  </si>
  <si>
    <t>w</t>
  </si>
  <si>
    <t>No Improvements at the Treatment Plant</t>
  </si>
  <si>
    <t>Non-Community Systems (new): ----------------------</t>
  </si>
  <si>
    <t>WTP Chemical Feed Only (Not Disinfection)</t>
  </si>
  <si>
    <t>Community Systems (new):</t>
  </si>
  <si>
    <t>WTP Minor Modifications (Including Disinfection)</t>
  </si>
  <si>
    <t>Less than 10 MGD ------------------</t>
  </si>
  <si>
    <t>WTP Major Modifications</t>
  </si>
  <si>
    <t>10 MGD or Greater ----------------------</t>
  </si>
  <si>
    <t>New Non-Community System/WTP</t>
  </si>
  <si>
    <t>Modification to Existing Water Treatment Facilities:</t>
  </si>
  <si>
    <t>New Community System/WTP</t>
  </si>
  <si>
    <t>Chemical Feed System (not including disinfection) ----------------</t>
  </si>
  <si>
    <t>Minor Modifications (see OAC 626-3-10(b)(2) for more information)  --------------</t>
  </si>
  <si>
    <t>Major Modifications (see OAC 626-3-10(b)(2) for more information) ------------------</t>
  </si>
  <si>
    <t>Supply Facilities:</t>
  </si>
  <si>
    <t>Water Well (each)</t>
  </si>
  <si>
    <t>maximum</t>
  </si>
  <si>
    <t>Water Storage Tank (each)</t>
  </si>
  <si>
    <t>Raw Water Transmission Line -----------------</t>
  </si>
  <si>
    <t>Chlorination (ground water system)</t>
  </si>
  <si>
    <t>Distribution System Improvements:</t>
  </si>
  <si>
    <t>Waterline Extensions (Rounded to the Nearest 100 Feet) -----------------</t>
  </si>
  <si>
    <t>for each additional 100 ft</t>
  </si>
  <si>
    <t>Booster Pumping Station</t>
  </si>
  <si>
    <t>Sewer List</t>
  </si>
  <si>
    <t>Permit Exemption (not used in this calculator)</t>
  </si>
  <si>
    <t>Line Maximum</t>
  </si>
  <si>
    <t>Total line length</t>
  </si>
  <si>
    <t>Wastewater Treatment Facilities:</t>
  </si>
  <si>
    <t>New Treatment Plant</t>
  </si>
  <si>
    <t>New WWTF or Major Modifications:</t>
  </si>
  <si>
    <t>ss</t>
  </si>
  <si>
    <t>Major Modifications to WWTP</t>
  </si>
  <si>
    <t>1.0 MGD and Greater ------------------</t>
  </si>
  <si>
    <t>Minor Modifications to WWTP</t>
  </si>
  <si>
    <t>0.5 MGD – 0.99 MGD ------------------</t>
  </si>
  <si>
    <t>0.10 MGD – 0.49 MGD --------------------</t>
  </si>
  <si>
    <t>0.01 MGD – 0.09 MGD ----------------</t>
  </si>
  <si>
    <t>Less than 0.01 MGD ---------------------</t>
  </si>
  <si>
    <t>Minor Modifications</t>
  </si>
  <si>
    <t>1.0 MGD and Greater ---------------------</t>
  </si>
  <si>
    <t>LA Site Equipment</t>
  </si>
  <si>
    <t>reclaimed</t>
  </si>
  <si>
    <t>Collection System Improvements:</t>
  </si>
  <si>
    <t>Sewer Line Extensions (Rounded to the Nearest 100 Feet) -----------------------------</t>
  </si>
  <si>
    <t>Lift Stations (Rounded to the Nearest 100 GPM Peak Capacity)  --------------------------------</t>
  </si>
  <si>
    <t>Total Sewer Line Length</t>
  </si>
  <si>
    <t>Yes</t>
  </si>
  <si>
    <t>Total Sewer (SL)</t>
  </si>
  <si>
    <t>No</t>
  </si>
  <si>
    <t>Lift Station Reclaimed</t>
  </si>
  <si>
    <t>Total Reclaimed Line Length</t>
  </si>
  <si>
    <t>Total reclaimed (SLR)</t>
  </si>
  <si>
    <t>Total SL and SLR</t>
  </si>
  <si>
    <t>Total Ss+reclaimed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</si>
</sst>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4" x14ac:knownFonts="1">
    <font>
      <sz val="11"/>
      <color theme="1"/>
      <name val="Calibri"/>
      <family val="2"/>
      <scheme val="minor"/>
    </font>
    <font>
      <sz val="11"/>
      <color theme="1"/>
      <name val="Calibri"/>
      <family val="2"/>
      <scheme val="minor"/>
    </font>
    <font>
      <sz val="10"/>
      <name val="Arial"/>
      <family val="2"/>
    </font>
    <font>
      <sz val="11"/>
      <color rgb="FF0070C0"/>
      <name val="Calibri"/>
      <family val="2"/>
      <scheme val="minor"/>
    </font>
    <font>
      <sz val="10"/>
      <name val="Arial"/>
      <family val="2"/>
    </font>
    <font>
      <b/>
      <sz val="10"/>
      <name val="Arial"/>
      <family val="2"/>
    </font>
    <font>
      <sz val="10"/>
      <color rgb="FFFF0000"/>
      <name val="Arial"/>
      <family val="2"/>
    </font>
    <font>
      <b/>
      <sz val="10"/>
      <color theme="1"/>
      <name val="Arial"/>
      <family val="2"/>
    </font>
    <font>
      <sz val="10"/>
      <color theme="1"/>
      <name val="Arial"/>
      <family val="2"/>
    </font>
    <font>
      <b/>
      <sz val="14"/>
      <name val="Arial"/>
      <family val="2"/>
    </font>
    <font>
      <b/>
      <sz val="10"/>
      <color rgb="FFFF0000"/>
      <name val="Arial"/>
      <family val="2"/>
    </font>
    <font>
      <sz val="8"/>
      <name val="Calibri"/>
      <family val="2"/>
      <scheme val="minor"/>
    </font>
    <font>
      <b/>
      <sz val="11"/>
      <name val="Arial"/>
      <family val="2"/>
    </font>
    <font>
      <sz val="11"/>
      <name val="Arial"/>
      <family val="2"/>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A9CC5"/>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0" fontId="4"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3" fillId="0" borderId="0" xfId="1" applyFont="1" applyAlignment="1" applyProtection="1">
      <alignment horizontal="left" vertical="top"/>
      <protection locked="0"/>
    </xf>
    <xf numFmtId="0" fontId="4" fillId="0" borderId="0" xfId="2" applyProtection="1">
      <protection locked="0"/>
    </xf>
    <xf numFmtId="0" fontId="2" fillId="0" borderId="0" xfId="2" applyFont="1" applyProtection="1">
      <protection locked="0"/>
    </xf>
    <xf numFmtId="0" fontId="4" fillId="0" borderId="0" xfId="2" applyAlignment="1" applyProtection="1">
      <alignment horizontal="left"/>
      <protection locked="0"/>
    </xf>
    <xf numFmtId="0" fontId="5" fillId="4" borderId="16" xfId="2" applyFont="1" applyFill="1" applyBorder="1" applyAlignment="1" applyProtection="1">
      <alignment horizontal="left"/>
      <protection locked="0"/>
    </xf>
    <xf numFmtId="0" fontId="2" fillId="0" borderId="19" xfId="2" applyFont="1" applyBorder="1" applyAlignment="1" applyProtection="1">
      <alignment horizontal="left" vertical="center" wrapText="1"/>
      <protection locked="0"/>
    </xf>
    <xf numFmtId="164" fontId="5" fillId="4" borderId="15" xfId="2" applyNumberFormat="1" applyFont="1" applyFill="1" applyBorder="1" applyAlignment="1" applyProtection="1">
      <alignment horizontal="left" vertical="center"/>
      <protection hidden="1"/>
    </xf>
    <xf numFmtId="0" fontId="2" fillId="0" borderId="19" xfId="2" applyFont="1" applyBorder="1" applyAlignment="1" applyProtection="1">
      <alignment horizontal="center" vertical="center" wrapText="1"/>
      <protection locked="0"/>
    </xf>
    <xf numFmtId="44" fontId="4" fillId="0" borderId="0" xfId="2" applyNumberFormat="1" applyProtection="1">
      <protection locked="0"/>
    </xf>
    <xf numFmtId="0" fontId="2" fillId="4" borderId="16" xfId="2" applyFont="1" applyFill="1" applyBorder="1" applyAlignment="1" applyProtection="1">
      <alignment horizontal="left"/>
      <protection locked="0"/>
    </xf>
    <xf numFmtId="0" fontId="2" fillId="0" borderId="0" xfId="2" applyFont="1" applyAlignment="1" applyProtection="1">
      <alignment vertical="top" wrapText="1"/>
      <protection hidden="1"/>
    </xf>
    <xf numFmtId="0" fontId="4" fillId="5" borderId="19" xfId="2" applyFill="1" applyBorder="1" applyProtection="1">
      <protection locked="0"/>
    </xf>
    <xf numFmtId="0" fontId="5" fillId="5" borderId="18" xfId="2" applyFont="1" applyFill="1" applyBorder="1" applyAlignment="1" applyProtection="1">
      <alignment horizontal="center" vertical="center" wrapText="1"/>
      <protection locked="0"/>
    </xf>
    <xf numFmtId="0" fontId="2" fillId="0" borderId="0" xfId="2" applyFont="1" applyAlignment="1" applyProtection="1">
      <alignment vertical="top" wrapText="1"/>
      <protection locked="0"/>
    </xf>
    <xf numFmtId="165" fontId="2" fillId="0" borderId="9" xfId="5" applyNumberFormat="1" applyFont="1" applyBorder="1" applyAlignment="1" applyProtection="1">
      <alignment horizontal="center" vertical="center"/>
      <protection locked="0"/>
    </xf>
    <xf numFmtId="165" fontId="2" fillId="5" borderId="9" xfId="5" applyNumberFormat="1" applyFont="1" applyFill="1" applyBorder="1" applyAlignment="1" applyProtection="1">
      <alignment horizontal="center" vertical="center"/>
      <protection locked="0"/>
    </xf>
    <xf numFmtId="165" fontId="2" fillId="0" borderId="12" xfId="5" applyNumberFormat="1" applyFont="1" applyBorder="1" applyAlignment="1" applyProtection="1">
      <alignment horizontal="center" vertical="center"/>
      <protection locked="0"/>
    </xf>
    <xf numFmtId="165" fontId="2" fillId="0" borderId="9" xfId="5" applyNumberFormat="1" applyFont="1" applyFill="1" applyBorder="1" applyAlignment="1" applyProtection="1">
      <alignment horizontal="center" vertical="center"/>
      <protection locked="0"/>
    </xf>
    <xf numFmtId="165" fontId="2" fillId="0" borderId="12" xfId="5" applyNumberFormat="1" applyFont="1" applyFill="1" applyBorder="1" applyAlignment="1" applyProtection="1">
      <alignment horizontal="center" vertical="center"/>
      <protection locked="0"/>
    </xf>
    <xf numFmtId="0" fontId="2" fillId="5" borderId="9" xfId="5" applyNumberFormat="1" applyFont="1" applyFill="1" applyBorder="1" applyAlignment="1" applyProtection="1">
      <alignment horizontal="center" vertical="center"/>
      <protection locked="0"/>
    </xf>
    <xf numFmtId="0" fontId="2" fillId="0" borderId="10" xfId="2" applyFont="1" applyBorder="1"/>
    <xf numFmtId="0" fontId="2" fillId="0" borderId="10" xfId="1" applyFont="1" applyBorder="1" applyAlignment="1">
      <alignment horizontal="left" vertical="top"/>
    </xf>
    <xf numFmtId="0" fontId="2" fillId="0" borderId="11" xfId="2" applyFont="1" applyBorder="1" applyAlignment="1">
      <alignment horizontal="left"/>
    </xf>
    <xf numFmtId="0" fontId="2" fillId="0" borderId="13" xfId="2" applyFont="1" applyBorder="1" applyAlignment="1">
      <alignment horizontal="left"/>
    </xf>
    <xf numFmtId="0" fontId="2" fillId="5" borderId="10" xfId="2" applyFont="1" applyFill="1" applyBorder="1"/>
    <xf numFmtId="0" fontId="2" fillId="5" borderId="10" xfId="1" applyFont="1" applyFill="1" applyBorder="1" applyAlignment="1">
      <alignment horizontal="left" vertical="top"/>
    </xf>
    <xf numFmtId="0" fontId="2" fillId="0" borderId="10" xfId="1" applyFont="1" applyBorder="1" applyAlignment="1">
      <alignment horizontal="left" vertical="center"/>
    </xf>
    <xf numFmtId="0" fontId="2" fillId="5" borderId="10" xfId="2" applyFont="1" applyFill="1" applyBorder="1" applyAlignment="1">
      <alignment horizontal="left" vertical="center"/>
    </xf>
    <xf numFmtId="0" fontId="2" fillId="5" borderId="11" xfId="2" applyFont="1" applyFill="1" applyBorder="1" applyAlignment="1">
      <alignment horizontal="left"/>
    </xf>
    <xf numFmtId="0" fontId="5" fillId="4" borderId="14" xfId="2" applyFont="1" applyFill="1" applyBorder="1" applyAlignment="1">
      <alignment horizontal="center" vertical="center"/>
    </xf>
    <xf numFmtId="0" fontId="5" fillId="4" borderId="14" xfId="2" applyFont="1" applyFill="1" applyBorder="1" applyAlignment="1">
      <alignment horizontal="center"/>
    </xf>
    <xf numFmtId="44" fontId="8" fillId="4" borderId="0" xfId="0" applyNumberFormat="1" applyFont="1" applyFill="1" applyProtection="1">
      <protection hidden="1"/>
    </xf>
    <xf numFmtId="0" fontId="8" fillId="0" borderId="0" xfId="0" applyFont="1" applyProtection="1">
      <protection hidden="1"/>
    </xf>
    <xf numFmtId="43" fontId="8" fillId="0" borderId="5" xfId="3" applyFont="1" applyBorder="1" applyProtection="1">
      <protection hidden="1"/>
    </xf>
    <xf numFmtId="43" fontId="8" fillId="4" borderId="5" xfId="3" applyFont="1" applyFill="1" applyBorder="1" applyProtection="1">
      <protection hidden="1"/>
    </xf>
    <xf numFmtId="43" fontId="8" fillId="0" borderId="7" xfId="3" applyFont="1" applyBorder="1" applyProtection="1">
      <protection hidden="1"/>
    </xf>
    <xf numFmtId="43" fontId="8" fillId="4" borderId="0" xfId="0" applyNumberFormat="1" applyFont="1" applyFill="1" applyProtection="1">
      <protection hidden="1"/>
    </xf>
    <xf numFmtId="44" fontId="8" fillId="0" borderId="0" xfId="0" applyNumberFormat="1" applyFont="1" applyProtection="1">
      <protection hidden="1"/>
    </xf>
    <xf numFmtId="1" fontId="2" fillId="4" borderId="0" xfId="2" applyNumberFormat="1" applyFont="1" applyFill="1" applyProtection="1">
      <protection hidden="1"/>
    </xf>
    <xf numFmtId="43" fontId="2" fillId="4" borderId="0" xfId="2" applyNumberFormat="1" applyFont="1" applyFill="1" applyProtection="1">
      <protection hidden="1"/>
    </xf>
    <xf numFmtId="0" fontId="2" fillId="4" borderId="0" xfId="2" applyFont="1" applyFill="1" applyProtection="1">
      <protection hidden="1"/>
    </xf>
    <xf numFmtId="0" fontId="2" fillId="0" borderId="1" xfId="2" applyFont="1" applyBorder="1" applyProtection="1">
      <protection hidden="1"/>
    </xf>
    <xf numFmtId="0" fontId="2" fillId="0" borderId="3" xfId="2" applyFont="1" applyBorder="1" applyProtection="1">
      <protection hidden="1"/>
    </xf>
    <xf numFmtId="0" fontId="7" fillId="0" borderId="4" xfId="2" applyFont="1" applyBorder="1" applyAlignment="1" applyProtection="1">
      <alignment horizontal="left" vertical="center"/>
      <protection hidden="1"/>
    </xf>
    <xf numFmtId="0" fontId="7" fillId="0" borderId="0" xfId="2" applyFont="1" applyProtection="1">
      <protection hidden="1"/>
    </xf>
    <xf numFmtId="0" fontId="2" fillId="0" borderId="0" xfId="2" applyFont="1" applyProtection="1">
      <protection hidden="1"/>
    </xf>
    <xf numFmtId="0" fontId="7" fillId="0" borderId="4" xfId="2" applyFont="1" applyBorder="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 fillId="0" borderId="4" xfId="2" applyFont="1" applyBorder="1" applyProtection="1">
      <protection hidden="1"/>
    </xf>
    <xf numFmtId="0" fontId="8" fillId="4" borderId="0" xfId="0" applyFont="1" applyFill="1" applyProtection="1">
      <protection hidden="1"/>
    </xf>
    <xf numFmtId="0" fontId="8" fillId="0" borderId="0" xfId="0" quotePrefix="1" applyFont="1" applyProtection="1">
      <protection hidden="1"/>
    </xf>
    <xf numFmtId="0" fontId="8" fillId="0" borderId="9" xfId="0" applyFont="1" applyBorder="1" applyProtection="1">
      <protection hidden="1"/>
    </xf>
    <xf numFmtId="43" fontId="8" fillId="0" borderId="4" xfId="3" applyFont="1" applyBorder="1" applyProtection="1">
      <protection hidden="1"/>
    </xf>
    <xf numFmtId="0" fontId="2" fillId="0" borderId="9" xfId="2" applyFont="1" applyBorder="1" applyAlignment="1" applyProtection="1">
      <alignment wrapText="1"/>
      <protection hidden="1"/>
    </xf>
    <xf numFmtId="43" fontId="2" fillId="0" borderId="9" xfId="2" applyNumberFormat="1" applyFont="1" applyBorder="1" applyAlignment="1" applyProtection="1">
      <alignment wrapText="1"/>
      <protection hidden="1"/>
    </xf>
    <xf numFmtId="0" fontId="2" fillId="0" borderId="9" xfId="2" applyFont="1" applyBorder="1" applyProtection="1">
      <protection hidden="1"/>
    </xf>
    <xf numFmtId="43" fontId="2" fillId="0" borderId="9" xfId="2" applyNumberFormat="1" applyFont="1" applyBorder="1" applyProtection="1">
      <protection hidden="1"/>
    </xf>
    <xf numFmtId="0" fontId="2" fillId="0" borderId="9" xfId="1" applyFont="1" applyBorder="1" applyAlignment="1" applyProtection="1">
      <alignment horizontal="left" vertical="top"/>
      <protection hidden="1"/>
    </xf>
    <xf numFmtId="43" fontId="2" fillId="0" borderId="9" xfId="1" applyNumberFormat="1" applyFont="1" applyBorder="1" applyAlignment="1" applyProtection="1">
      <alignment horizontal="left" vertical="top"/>
      <protection hidden="1"/>
    </xf>
    <xf numFmtId="43" fontId="8" fillId="4" borderId="4" xfId="3" applyFont="1" applyFill="1" applyBorder="1" applyProtection="1">
      <protection hidden="1"/>
    </xf>
    <xf numFmtId="0" fontId="6" fillId="0" borderId="9" xfId="0" applyFont="1" applyBorder="1" applyProtection="1">
      <protection hidden="1"/>
    </xf>
    <xf numFmtId="0" fontId="2" fillId="0" borderId="0" xfId="1" applyFont="1" applyAlignment="1" applyProtection="1">
      <alignment horizontal="left" vertical="top"/>
      <protection hidden="1"/>
    </xf>
    <xf numFmtId="43" fontId="2" fillId="0" borderId="0" xfId="1" applyNumberFormat="1" applyFont="1" applyAlignment="1" applyProtection="1">
      <alignment horizontal="left" vertical="top"/>
      <protection hidden="1"/>
    </xf>
    <xf numFmtId="43" fontId="2" fillId="0" borderId="0" xfId="2" applyNumberFormat="1" applyFont="1" applyProtection="1">
      <protection hidden="1"/>
    </xf>
    <xf numFmtId="0" fontId="2" fillId="0" borderId="0" xfId="2" applyFont="1" applyAlignment="1" applyProtection="1">
      <alignment wrapText="1"/>
      <protection hidden="1"/>
    </xf>
    <xf numFmtId="43" fontId="2" fillId="0" borderId="0" xfId="2" applyNumberFormat="1" applyFont="1" applyAlignment="1" applyProtection="1">
      <alignment wrapText="1"/>
      <protection hidden="1"/>
    </xf>
    <xf numFmtId="2" fontId="8" fillId="0" borderId="0" xfId="0" applyNumberFormat="1" applyFont="1" applyProtection="1">
      <protection hidden="1"/>
    </xf>
    <xf numFmtId="0" fontId="7" fillId="0" borderId="4" xfId="2" applyFont="1" applyBorder="1" applyProtection="1">
      <protection hidden="1"/>
    </xf>
    <xf numFmtId="0" fontId="2" fillId="0" borderId="9" xfId="1" applyFont="1" applyBorder="1" applyAlignment="1" applyProtection="1">
      <alignment horizontal="left" vertical="top" wrapText="1"/>
      <protection hidden="1"/>
    </xf>
    <xf numFmtId="0" fontId="8" fillId="0" borderId="0" xfId="0" applyFont="1" applyAlignment="1" applyProtection="1">
      <alignment vertical="center"/>
      <protection hidden="1"/>
    </xf>
    <xf numFmtId="0" fontId="2" fillId="0" borderId="6" xfId="2" applyFont="1" applyBorder="1" applyProtection="1">
      <protection hidden="1"/>
    </xf>
    <xf numFmtId="0" fontId="2" fillId="0" borderId="8" xfId="2" applyFont="1" applyBorder="1" applyProtection="1">
      <protection hidden="1"/>
    </xf>
    <xf numFmtId="43" fontId="8" fillId="0" borderId="6" xfId="3" applyFont="1" applyBorder="1" applyProtection="1">
      <protection hidden="1"/>
    </xf>
    <xf numFmtId="1" fontId="8" fillId="0" borderId="0" xfId="0" applyNumberFormat="1" applyFont="1" applyProtection="1">
      <protection hidden="1"/>
    </xf>
    <xf numFmtId="1" fontId="2" fillId="0" borderId="9" xfId="5" applyNumberFormat="1" applyFont="1" applyFill="1" applyBorder="1" applyAlignment="1" applyProtection="1">
      <alignment horizontal="center" vertical="center"/>
      <protection locked="0"/>
    </xf>
    <xf numFmtId="0" fontId="12" fillId="0" borderId="1" xfId="2" applyFont="1" applyBorder="1" applyAlignment="1">
      <alignment vertical="center"/>
    </xf>
    <xf numFmtId="0" fontId="12" fillId="0" borderId="3" xfId="2" applyFont="1" applyBorder="1" applyAlignment="1">
      <alignment vertical="center"/>
    </xf>
    <xf numFmtId="0" fontId="12" fillId="0" borderId="2" xfId="2" applyFont="1" applyBorder="1" applyAlignment="1">
      <alignment vertical="center"/>
    </xf>
    <xf numFmtId="0" fontId="12" fillId="0" borderId="6" xfId="2" applyFont="1" applyBorder="1" applyAlignment="1">
      <alignment vertical="center"/>
    </xf>
    <xf numFmtId="0" fontId="12" fillId="0" borderId="8" xfId="2" applyFont="1" applyBorder="1" applyAlignment="1">
      <alignment vertical="center"/>
    </xf>
    <xf numFmtId="0" fontId="12" fillId="0" borderId="7" xfId="2" applyFont="1" applyBorder="1" applyAlignment="1">
      <alignment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3" borderId="14"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6" xfId="1" applyFont="1" applyFill="1" applyBorder="1" applyAlignment="1">
      <alignment horizontal="center" vertical="center"/>
    </xf>
    <xf numFmtId="0" fontId="10" fillId="0" borderId="17" xfId="2" applyFont="1" applyBorder="1" applyAlignment="1" applyProtection="1">
      <alignment horizontal="center" vertical="center" wrapText="1"/>
      <protection locked="0"/>
    </xf>
    <xf numFmtId="0" fontId="5" fillId="0" borderId="18" xfId="2" applyFont="1" applyBorder="1" applyAlignment="1" applyProtection="1">
      <alignment horizontal="center" vertical="center" wrapText="1"/>
      <protection locked="0"/>
    </xf>
    <xf numFmtId="0" fontId="2" fillId="0" borderId="10" xfId="1" applyFont="1" applyBorder="1" applyAlignment="1">
      <alignment horizontal="left" vertical="top" wrapText="1"/>
    </xf>
    <xf numFmtId="1" fontId="2" fillId="0" borderId="9" xfId="5" applyNumberFormat="1" applyFont="1" applyFill="1" applyBorder="1" applyAlignment="1" applyProtection="1">
      <alignment horizontal="center" vertical="center"/>
      <protection locked="0"/>
    </xf>
    <xf numFmtId="0" fontId="2" fillId="0" borderId="11" xfId="2" applyFont="1" applyBorder="1" applyAlignment="1">
      <alignment horizontal="left" vertical="center" wrapText="1"/>
    </xf>
    <xf numFmtId="0" fontId="13" fillId="0" borderId="1" xfId="2" applyFont="1" applyBorder="1" applyAlignment="1">
      <alignment horizontal="left" vertical="top" wrapText="1"/>
    </xf>
    <xf numFmtId="0" fontId="13" fillId="0" borderId="3" xfId="2" applyFont="1" applyBorder="1" applyAlignment="1">
      <alignment horizontal="left" vertical="top" wrapText="1"/>
    </xf>
    <xf numFmtId="0" fontId="13" fillId="0" borderId="2" xfId="2" applyFont="1" applyBorder="1" applyAlignment="1">
      <alignment horizontal="left" vertical="top" wrapText="1"/>
    </xf>
    <xf numFmtId="0" fontId="13" fillId="0" borderId="4" xfId="2" applyFont="1" applyBorder="1" applyAlignment="1">
      <alignment horizontal="left" vertical="top" wrapText="1"/>
    </xf>
    <xf numFmtId="0" fontId="13" fillId="0" borderId="0" xfId="2" applyFont="1" applyAlignment="1">
      <alignment horizontal="left" vertical="top" wrapText="1"/>
    </xf>
    <xf numFmtId="0" fontId="13" fillId="0" borderId="5" xfId="2" applyFont="1" applyBorder="1" applyAlignment="1">
      <alignment horizontal="left" vertical="top" wrapText="1"/>
    </xf>
    <xf numFmtId="0" fontId="13" fillId="0" borderId="6" xfId="2" applyFont="1" applyBorder="1" applyAlignment="1">
      <alignment horizontal="left" vertical="top" wrapText="1"/>
    </xf>
    <xf numFmtId="0" fontId="13" fillId="0" borderId="8" xfId="2" applyFont="1" applyBorder="1" applyAlignment="1">
      <alignment horizontal="left" vertical="top" wrapText="1"/>
    </xf>
    <xf numFmtId="0" fontId="13" fillId="0" borderId="7" xfId="2" applyFont="1" applyBorder="1" applyAlignment="1">
      <alignment horizontal="left" vertical="top" wrapText="1"/>
    </xf>
    <xf numFmtId="0" fontId="13" fillId="0" borderId="10" xfId="2" applyFont="1" applyBorder="1" applyAlignment="1">
      <alignment horizontal="left" vertical="top" wrapText="1"/>
    </xf>
    <xf numFmtId="0" fontId="13" fillId="0" borderId="9" xfId="2" applyFont="1" applyBorder="1" applyAlignment="1">
      <alignment horizontal="left" vertical="top" wrapText="1"/>
    </xf>
    <xf numFmtId="0" fontId="13" fillId="0" borderId="11" xfId="2" applyFont="1" applyBorder="1" applyAlignment="1">
      <alignment horizontal="left" vertical="top" wrapText="1"/>
    </xf>
    <xf numFmtId="0" fontId="13" fillId="0" borderId="23" xfId="2" applyFont="1" applyBorder="1" applyAlignment="1">
      <alignment horizontal="left" vertical="top" wrapText="1"/>
    </xf>
    <xf numFmtId="0" fontId="13" fillId="0" borderId="24" xfId="2" applyFont="1" applyBorder="1" applyAlignment="1">
      <alignment horizontal="left" vertical="top" wrapText="1"/>
    </xf>
    <xf numFmtId="0" fontId="13" fillId="0" borderId="25" xfId="2" applyFont="1" applyBorder="1" applyAlignment="1">
      <alignment horizontal="left" vertical="top" wrapText="1"/>
    </xf>
    <xf numFmtId="0" fontId="9" fillId="6" borderId="14" xfId="1" applyFont="1" applyFill="1" applyBorder="1" applyAlignment="1">
      <alignment horizontal="center" vertical="center"/>
    </xf>
    <xf numFmtId="0" fontId="9" fillId="6" borderId="15" xfId="1" applyFont="1" applyFill="1" applyBorder="1" applyAlignment="1">
      <alignment horizontal="center" vertical="center"/>
    </xf>
    <xf numFmtId="0" fontId="9" fillId="6" borderId="16" xfId="1" applyFont="1" applyFill="1" applyBorder="1" applyAlignment="1">
      <alignment horizontal="center" vertical="center"/>
    </xf>
    <xf numFmtId="0" fontId="12" fillId="0" borderId="20" xfId="2" applyFont="1" applyBorder="1"/>
    <xf numFmtId="0" fontId="12" fillId="0" borderId="21" xfId="2" applyFont="1" applyBorder="1"/>
    <xf numFmtId="0" fontId="12" fillId="0" borderId="22" xfId="2" applyFont="1" applyBorder="1"/>
    <xf numFmtId="0" fontId="7" fillId="0" borderId="1" xfId="2" applyFont="1" applyBorder="1" applyAlignment="1" applyProtection="1">
      <alignment horizontal="center" vertical="center"/>
      <protection hidden="1"/>
    </xf>
    <xf numFmtId="0" fontId="7" fillId="0" borderId="2" xfId="2" applyFont="1" applyBorder="1" applyAlignment="1" applyProtection="1">
      <alignment horizontal="center" vertical="center"/>
      <protection hidden="1"/>
    </xf>
  </cellXfs>
  <cellStyles count="6">
    <cellStyle name="Comma" xfId="5" builtinId="3"/>
    <cellStyle name="Comma 2" xfId="3" xr:uid="{7B81C7EE-926A-4B58-A424-03666AB0B238}"/>
    <cellStyle name="Currency 2" xfId="4" xr:uid="{36B5E70F-595F-4039-920E-03E68A14D770}"/>
    <cellStyle name="Normal" xfId="0" builtinId="0"/>
    <cellStyle name="Normal 2" xfId="2" xr:uid="{3E9E5B79-4A36-4ED2-99F1-47E6C9543C26}"/>
    <cellStyle name="Normal 5 2" xfId="1" xr:uid="{826DA6B2-2129-41E7-861E-D698AB6319A5}"/>
  </cellStyles>
  <dxfs count="2">
    <dxf>
      <fill>
        <patternFill>
          <bgColor theme="0" tint="-0.14996795556505021"/>
        </patternFill>
      </fill>
    </dxf>
    <dxf>
      <font>
        <b/>
        <i val="0"/>
        <color rgb="FFFF0000"/>
      </font>
    </dxf>
  </dxfs>
  <tableStyles count="0" defaultTableStyle="TableStyleMedium2" defaultPivotStyle="PivotStyleLight16"/>
  <colors>
    <mruColors>
      <color rgb="FFBA9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D26F-4272-48FC-85C3-392468A67922}">
  <dimension ref="A1:S34"/>
  <sheetViews>
    <sheetView tabSelected="1" zoomScaleNormal="100" workbookViewId="0">
      <selection activeCell="C34" sqref="C34"/>
    </sheetView>
  </sheetViews>
  <sheetFormatPr defaultColWidth="8.85546875" defaultRowHeight="12.75" x14ac:dyDescent="0.2"/>
  <cols>
    <col min="1" max="1" width="27.28515625" style="2" customWidth="1"/>
    <col min="2" max="2" width="11.5703125" style="2" customWidth="1"/>
    <col min="3" max="3" width="24.42578125" style="4" customWidth="1"/>
    <col min="4" max="4" width="5.42578125" style="2" customWidth="1"/>
    <col min="5" max="5" width="29.7109375" style="2" customWidth="1"/>
    <col min="6" max="6" width="11.28515625" style="2" customWidth="1"/>
    <col min="7" max="7" width="21.7109375" style="4" customWidth="1"/>
    <col min="8" max="8" width="6.5703125" style="2" customWidth="1"/>
    <col min="9" max="11" width="8.85546875" style="2" customWidth="1"/>
    <col min="12" max="13" width="8.85546875" style="2"/>
    <col min="14" max="14" width="8.85546875" style="2" customWidth="1"/>
    <col min="15" max="15" width="9.85546875" style="2" customWidth="1"/>
    <col min="16" max="16" width="8.85546875" style="2"/>
    <col min="17" max="17" width="9.28515625" style="2" bestFit="1" customWidth="1"/>
    <col min="18" max="16384" width="8.85546875" style="2"/>
  </cols>
  <sheetData>
    <row r="1" spans="1:19" ht="18.75" thickBot="1" x14ac:dyDescent="0.25">
      <c r="A1" s="82" t="s">
        <v>0</v>
      </c>
      <c r="B1" s="83"/>
      <c r="C1" s="84"/>
      <c r="D1" s="3"/>
      <c r="E1" s="85" t="s">
        <v>1</v>
      </c>
      <c r="F1" s="86"/>
      <c r="G1" s="87"/>
      <c r="I1" s="76" t="s">
        <v>2</v>
      </c>
      <c r="J1" s="77"/>
      <c r="K1" s="77"/>
      <c r="L1" s="77"/>
      <c r="M1" s="77"/>
      <c r="N1" s="77"/>
      <c r="O1" s="78"/>
    </row>
    <row r="2" spans="1:19" ht="23.45" customHeight="1" thickBot="1" x14ac:dyDescent="0.25">
      <c r="A2" s="88" t="s">
        <v>3</v>
      </c>
      <c r="B2" s="89"/>
      <c r="C2" s="6"/>
      <c r="D2" s="3"/>
      <c r="E2" s="88" t="s">
        <v>4</v>
      </c>
      <c r="F2" s="89"/>
      <c r="G2" s="8"/>
      <c r="I2" s="79" t="s">
        <v>5</v>
      </c>
      <c r="J2" s="80"/>
      <c r="K2" s="80"/>
      <c r="L2" s="80"/>
      <c r="M2" s="80"/>
      <c r="N2" s="80"/>
      <c r="O2" s="81"/>
    </row>
    <row r="3" spans="1:19" ht="15" customHeight="1" thickBot="1" x14ac:dyDescent="0.25">
      <c r="A3" s="21" t="s">
        <v>6</v>
      </c>
      <c r="B3" s="75"/>
      <c r="C3" s="23" t="s">
        <v>7</v>
      </c>
      <c r="D3" s="3"/>
      <c r="E3" s="25" t="s">
        <v>8</v>
      </c>
      <c r="F3" s="20"/>
      <c r="G3" s="29" t="s">
        <v>7</v>
      </c>
    </row>
    <row r="4" spans="1:19" ht="15" customHeight="1" x14ac:dyDescent="0.2">
      <c r="A4" s="22" t="s">
        <v>9</v>
      </c>
      <c r="B4" s="75"/>
      <c r="C4" s="23" t="s">
        <v>10</v>
      </c>
      <c r="D4" s="3"/>
      <c r="E4" s="22" t="s">
        <v>11</v>
      </c>
      <c r="F4" s="15"/>
      <c r="G4" s="23" t="s">
        <v>12</v>
      </c>
      <c r="I4" s="93" t="s">
        <v>13</v>
      </c>
      <c r="J4" s="94"/>
      <c r="K4" s="94"/>
      <c r="L4" s="94"/>
      <c r="M4" s="94"/>
      <c r="N4" s="94"/>
      <c r="O4" s="95"/>
    </row>
    <row r="5" spans="1:19" ht="15" customHeight="1" x14ac:dyDescent="0.2">
      <c r="A5" s="21" t="s">
        <v>14</v>
      </c>
      <c r="B5" s="75"/>
      <c r="C5" s="23" t="s">
        <v>15</v>
      </c>
      <c r="D5" s="3"/>
      <c r="E5" s="26" t="s">
        <v>16</v>
      </c>
      <c r="F5" s="16"/>
      <c r="G5" s="29" t="s">
        <v>12</v>
      </c>
      <c r="I5" s="96"/>
      <c r="J5" s="97"/>
      <c r="K5" s="97"/>
      <c r="L5" s="97"/>
      <c r="M5" s="97"/>
      <c r="N5" s="97"/>
      <c r="O5" s="98"/>
    </row>
    <row r="6" spans="1:19" ht="15" customHeight="1" x14ac:dyDescent="0.2">
      <c r="A6" s="90" t="s">
        <v>17</v>
      </c>
      <c r="B6" s="91"/>
      <c r="C6" s="92" t="s">
        <v>18</v>
      </c>
      <c r="D6" s="3"/>
      <c r="E6" s="27" t="s">
        <v>19</v>
      </c>
      <c r="F6" s="15"/>
      <c r="G6" s="23" t="s">
        <v>12</v>
      </c>
      <c r="I6" s="96"/>
      <c r="J6" s="97"/>
      <c r="K6" s="97"/>
      <c r="L6" s="97"/>
      <c r="M6" s="97"/>
      <c r="N6" s="97"/>
      <c r="O6" s="98"/>
    </row>
    <row r="7" spans="1:19" ht="15" customHeight="1" x14ac:dyDescent="0.2">
      <c r="A7" s="90"/>
      <c r="B7" s="91"/>
      <c r="C7" s="92"/>
      <c r="D7" s="3"/>
      <c r="E7" s="26" t="s">
        <v>20</v>
      </c>
      <c r="F7" s="16"/>
      <c r="G7" s="29" t="s">
        <v>21</v>
      </c>
      <c r="H7" s="9"/>
      <c r="I7" s="96"/>
      <c r="J7" s="97"/>
      <c r="K7" s="97"/>
      <c r="L7" s="97"/>
      <c r="M7" s="97"/>
      <c r="N7" s="97"/>
      <c r="O7" s="98"/>
    </row>
    <row r="8" spans="1:19" ht="15" customHeight="1" x14ac:dyDescent="0.2">
      <c r="A8" s="21" t="s">
        <v>22</v>
      </c>
      <c r="B8" s="75"/>
      <c r="C8" s="23" t="s">
        <v>23</v>
      </c>
      <c r="D8" s="3"/>
      <c r="E8" s="22" t="s">
        <v>24</v>
      </c>
      <c r="F8" s="15"/>
      <c r="G8" s="23" t="s">
        <v>21</v>
      </c>
      <c r="I8" s="96"/>
      <c r="J8" s="97"/>
      <c r="K8" s="97"/>
      <c r="L8" s="97"/>
      <c r="M8" s="97"/>
      <c r="N8" s="97"/>
      <c r="O8" s="98"/>
    </row>
    <row r="9" spans="1:19" ht="15" customHeight="1" x14ac:dyDescent="0.2">
      <c r="A9" s="22" t="s">
        <v>25</v>
      </c>
      <c r="B9" s="75"/>
      <c r="C9" s="23" t="s">
        <v>26</v>
      </c>
      <c r="D9" s="3"/>
      <c r="E9" s="26" t="s">
        <v>27</v>
      </c>
      <c r="F9" s="16"/>
      <c r="G9" s="29" t="s">
        <v>21</v>
      </c>
      <c r="I9" s="96"/>
      <c r="J9" s="97"/>
      <c r="K9" s="97"/>
      <c r="L9" s="97"/>
      <c r="M9" s="97"/>
      <c r="N9" s="97"/>
      <c r="O9" s="98"/>
    </row>
    <row r="10" spans="1:19" ht="15" customHeight="1" x14ac:dyDescent="0.2">
      <c r="A10" s="22" t="s">
        <v>28</v>
      </c>
      <c r="B10" s="18"/>
      <c r="C10" s="23" t="s">
        <v>21</v>
      </c>
      <c r="D10" s="3"/>
      <c r="E10" s="22" t="s">
        <v>29</v>
      </c>
      <c r="F10" s="15"/>
      <c r="G10" s="23" t="s">
        <v>21</v>
      </c>
      <c r="I10" s="96"/>
      <c r="J10" s="97"/>
      <c r="K10" s="97"/>
      <c r="L10" s="97"/>
      <c r="M10" s="97"/>
      <c r="N10" s="97"/>
      <c r="O10" s="98"/>
    </row>
    <row r="11" spans="1:19" ht="15" customHeight="1" x14ac:dyDescent="0.2">
      <c r="A11" s="22" t="s">
        <v>30</v>
      </c>
      <c r="B11" s="18"/>
      <c r="C11" s="23" t="s">
        <v>21</v>
      </c>
      <c r="D11" s="3"/>
      <c r="E11" s="26" t="s">
        <v>31</v>
      </c>
      <c r="F11" s="16"/>
      <c r="G11" s="29" t="s">
        <v>21</v>
      </c>
      <c r="I11" s="96"/>
      <c r="J11" s="97"/>
      <c r="K11" s="97"/>
      <c r="L11" s="97"/>
      <c r="M11" s="97"/>
      <c r="N11" s="97"/>
      <c r="O11" s="98"/>
    </row>
    <row r="12" spans="1:19" ht="15" customHeight="1" thickBot="1" x14ac:dyDescent="0.25">
      <c r="A12" s="22" t="s">
        <v>32</v>
      </c>
      <c r="B12" s="18"/>
      <c r="C12" s="23" t="s">
        <v>21</v>
      </c>
      <c r="D12" s="3"/>
      <c r="E12" s="22" t="s">
        <v>33</v>
      </c>
      <c r="F12" s="17"/>
      <c r="G12" s="24" t="s">
        <v>21</v>
      </c>
      <c r="I12" s="96"/>
      <c r="J12" s="97"/>
      <c r="K12" s="97"/>
      <c r="L12" s="97"/>
      <c r="M12" s="97"/>
      <c r="N12" s="97"/>
      <c r="O12" s="98"/>
    </row>
    <row r="13" spans="1:19" ht="15" customHeight="1" thickBot="1" x14ac:dyDescent="0.25">
      <c r="A13" s="22" t="s">
        <v>34</v>
      </c>
      <c r="B13" s="18"/>
      <c r="C13" s="23" t="s">
        <v>21</v>
      </c>
      <c r="D13" s="3"/>
      <c r="E13" s="108" t="s">
        <v>35</v>
      </c>
      <c r="F13" s="109"/>
      <c r="G13" s="110"/>
      <c r="I13" s="96"/>
      <c r="J13" s="97"/>
      <c r="K13" s="97"/>
      <c r="L13" s="97"/>
      <c r="M13" s="97"/>
      <c r="N13" s="97"/>
      <c r="O13" s="98"/>
    </row>
    <row r="14" spans="1:19" ht="15" customHeight="1" x14ac:dyDescent="0.2">
      <c r="A14" s="22" t="s">
        <v>36</v>
      </c>
      <c r="B14" s="18"/>
      <c r="C14" s="23" t="s">
        <v>21</v>
      </c>
      <c r="D14" s="3"/>
      <c r="E14" s="28" t="s">
        <v>37</v>
      </c>
      <c r="F14" s="13"/>
      <c r="G14" s="12"/>
      <c r="I14" s="96"/>
      <c r="J14" s="97"/>
      <c r="K14" s="97"/>
      <c r="L14" s="97"/>
      <c r="M14" s="97"/>
      <c r="N14" s="97"/>
      <c r="O14" s="98"/>
    </row>
    <row r="15" spans="1:19" ht="15" customHeight="1" thickBot="1" x14ac:dyDescent="0.25">
      <c r="A15" s="22" t="s">
        <v>38</v>
      </c>
      <c r="B15" s="19"/>
      <c r="C15" s="24" t="s">
        <v>21</v>
      </c>
      <c r="D15" s="3"/>
      <c r="E15" s="22" t="s">
        <v>39</v>
      </c>
      <c r="F15" s="15"/>
      <c r="G15" s="23" t="s">
        <v>40</v>
      </c>
      <c r="I15" s="99"/>
      <c r="J15" s="100"/>
      <c r="K15" s="100"/>
      <c r="L15" s="100"/>
      <c r="M15" s="100"/>
      <c r="N15" s="100"/>
      <c r="O15" s="101"/>
      <c r="P15" s="14"/>
      <c r="Q15" s="14"/>
      <c r="R15" s="11"/>
      <c r="S15" s="11"/>
    </row>
    <row r="16" spans="1:19" ht="15" customHeight="1" thickBot="1" x14ac:dyDescent="0.25">
      <c r="A16" s="22" t="s">
        <v>41</v>
      </c>
      <c r="B16" s="19"/>
      <c r="C16" s="24" t="s">
        <v>21</v>
      </c>
      <c r="D16" s="3"/>
      <c r="E16" s="26" t="s">
        <v>42</v>
      </c>
      <c r="F16" s="16"/>
      <c r="G16" s="29" t="s">
        <v>40</v>
      </c>
      <c r="I16" s="14"/>
      <c r="J16" s="14"/>
      <c r="K16" s="14"/>
      <c r="L16" s="14"/>
      <c r="M16" s="14"/>
      <c r="N16" s="14"/>
      <c r="O16" s="14"/>
      <c r="P16" s="14"/>
      <c r="Q16" s="14"/>
      <c r="R16" s="11"/>
      <c r="S16" s="11"/>
    </row>
    <row r="17" spans="1:19" ht="15" customHeight="1" thickBot="1" x14ac:dyDescent="0.3">
      <c r="A17" s="30" t="s">
        <v>43</v>
      </c>
      <c r="B17" s="7" t="str">
        <f>IF(A2="[Click Here to Select Water Treatment]","Error - Missing Information - Cell A2",IF(Sheet3!G3="Error","Error - Missing Information - Cell B3",SUM(Sheet3!G3:G23)))</f>
        <v>Error - Missing Information - Cell A2</v>
      </c>
      <c r="C17" s="5"/>
      <c r="D17" s="3"/>
      <c r="E17" s="27" t="s">
        <v>44</v>
      </c>
      <c r="F17" s="15"/>
      <c r="G17" s="23" t="s">
        <v>21</v>
      </c>
      <c r="I17" s="111" t="s">
        <v>45</v>
      </c>
      <c r="J17" s="112"/>
      <c r="K17" s="112"/>
      <c r="L17" s="112"/>
      <c r="M17" s="112"/>
      <c r="N17" s="112"/>
      <c r="O17" s="113"/>
      <c r="P17" s="14"/>
      <c r="Q17" s="14"/>
      <c r="R17" s="11"/>
      <c r="S17" s="11"/>
    </row>
    <row r="18" spans="1:19" ht="15" customHeight="1" x14ac:dyDescent="0.2">
      <c r="E18" s="26" t="s">
        <v>46</v>
      </c>
      <c r="F18" s="16"/>
      <c r="G18" s="29" t="s">
        <v>21</v>
      </c>
      <c r="I18" s="102" t="s">
        <v>47</v>
      </c>
      <c r="J18" s="103"/>
      <c r="K18" s="103"/>
      <c r="L18" s="103"/>
      <c r="M18" s="103"/>
      <c r="N18" s="103"/>
      <c r="O18" s="104"/>
    </row>
    <row r="19" spans="1:19" ht="15" customHeight="1" x14ac:dyDescent="0.2">
      <c r="E19" s="22" t="s">
        <v>48</v>
      </c>
      <c r="F19" s="15"/>
      <c r="G19" s="23" t="s">
        <v>21</v>
      </c>
      <c r="I19" s="102"/>
      <c r="J19" s="103"/>
      <c r="K19" s="103"/>
      <c r="L19" s="103"/>
      <c r="M19" s="103"/>
      <c r="N19" s="103"/>
      <c r="O19" s="104"/>
    </row>
    <row r="20" spans="1:19" ht="15" customHeight="1" thickBot="1" x14ac:dyDescent="0.25">
      <c r="E20" s="26" t="s">
        <v>49</v>
      </c>
      <c r="F20" s="16"/>
      <c r="G20" s="29" t="s">
        <v>21</v>
      </c>
      <c r="I20" s="102" t="s">
        <v>50</v>
      </c>
      <c r="J20" s="103"/>
      <c r="K20" s="103"/>
      <c r="L20" s="103"/>
      <c r="M20" s="103"/>
      <c r="N20" s="103"/>
      <c r="O20" s="104"/>
    </row>
    <row r="21" spans="1:19" ht="15" customHeight="1" thickBot="1" x14ac:dyDescent="0.25">
      <c r="A21" s="14"/>
      <c r="B21" s="14"/>
      <c r="C21" s="14"/>
      <c r="D21" s="14"/>
      <c r="E21" s="31" t="s">
        <v>43</v>
      </c>
      <c r="F21" s="7" t="str">
        <f>IF(E2=Sheet3!J28,"Error - Missing Information - Cell E2",IF(Sheet3!G26="Error","Error - Missing Information - Cell F3",SUM(Sheet3!G26, Sheet3!G48)))</f>
        <v>Error - Missing Information - Cell E2</v>
      </c>
      <c r="G21" s="10"/>
      <c r="H21" s="14"/>
      <c r="I21" s="102"/>
      <c r="J21" s="103"/>
      <c r="K21" s="103"/>
      <c r="L21" s="103"/>
      <c r="M21" s="103"/>
      <c r="N21" s="103"/>
      <c r="O21" s="104"/>
    </row>
    <row r="22" spans="1:19" ht="15" customHeight="1" x14ac:dyDescent="0.2">
      <c r="H22" s="14"/>
      <c r="I22" s="102" t="s">
        <v>51</v>
      </c>
      <c r="J22" s="103"/>
      <c r="K22" s="103"/>
      <c r="L22" s="103"/>
      <c r="M22" s="103"/>
      <c r="N22" s="103"/>
      <c r="O22" s="104"/>
    </row>
    <row r="23" spans="1:19" ht="15" customHeight="1" x14ac:dyDescent="0.2">
      <c r="I23" s="102"/>
      <c r="J23" s="103"/>
      <c r="K23" s="103"/>
      <c r="L23" s="103"/>
      <c r="M23" s="103"/>
      <c r="N23" s="103"/>
      <c r="O23" s="104"/>
    </row>
    <row r="24" spans="1:19" ht="15" customHeight="1" x14ac:dyDescent="0.2">
      <c r="I24" s="102"/>
      <c r="J24" s="103"/>
      <c r="K24" s="103"/>
      <c r="L24" s="103"/>
      <c r="M24" s="103"/>
      <c r="N24" s="103"/>
      <c r="O24" s="104"/>
    </row>
    <row r="25" spans="1:19" ht="15" customHeight="1" x14ac:dyDescent="0.2">
      <c r="I25" s="102" t="s">
        <v>52</v>
      </c>
      <c r="J25" s="103"/>
      <c r="K25" s="103"/>
      <c r="L25" s="103"/>
      <c r="M25" s="103"/>
      <c r="N25" s="103"/>
      <c r="O25" s="104"/>
    </row>
    <row r="26" spans="1:19" ht="15" customHeight="1" x14ac:dyDescent="0.2">
      <c r="I26" s="102"/>
      <c r="J26" s="103"/>
      <c r="K26" s="103"/>
      <c r="L26" s="103"/>
      <c r="M26" s="103"/>
      <c r="N26" s="103"/>
      <c r="O26" s="104"/>
    </row>
    <row r="27" spans="1:19" ht="15" customHeight="1" thickBot="1" x14ac:dyDescent="0.25">
      <c r="I27" s="105"/>
      <c r="J27" s="106"/>
      <c r="K27" s="106"/>
      <c r="L27" s="106"/>
      <c r="M27" s="106"/>
      <c r="N27" s="106"/>
      <c r="O27" s="107"/>
    </row>
    <row r="28" spans="1:19" ht="15" customHeight="1" x14ac:dyDescent="0.2"/>
    <row r="29" spans="1:19" ht="15" customHeight="1" x14ac:dyDescent="0.2"/>
    <row r="30" spans="1:19" ht="15" customHeight="1" x14ac:dyDescent="0.2"/>
    <row r="31" spans="1:19" ht="15" customHeight="1" x14ac:dyDescent="0.2">
      <c r="A31" s="1"/>
    </row>
    <row r="32" spans="1:19" ht="15" customHeight="1" x14ac:dyDescent="0.2"/>
    <row r="33" ht="15" customHeight="1" x14ac:dyDescent="0.2"/>
    <row r="34" ht="15" customHeight="1" x14ac:dyDescent="0.2"/>
  </sheetData>
  <sheetProtection sheet="1" insertColumns="0" insertRows="0" insertHyperlinks="0" deleteColumns="0" deleteRows="0" sort="0" autoFilter="0" pivotTables="0"/>
  <mergeCells count="16">
    <mergeCell ref="I22:O24"/>
    <mergeCell ref="I25:O27"/>
    <mergeCell ref="E13:G13"/>
    <mergeCell ref="I17:O17"/>
    <mergeCell ref="I18:O19"/>
    <mergeCell ref="A6:A7"/>
    <mergeCell ref="B6:B7"/>
    <mergeCell ref="C6:C7"/>
    <mergeCell ref="I4:O15"/>
    <mergeCell ref="I20:O21"/>
    <mergeCell ref="I1:O1"/>
    <mergeCell ref="I2:O2"/>
    <mergeCell ref="A1:C1"/>
    <mergeCell ref="E1:G1"/>
    <mergeCell ref="E2:F2"/>
    <mergeCell ref="A2:B2"/>
  </mergeCells>
  <phoneticPr fontId="11" type="noConversion"/>
  <conditionalFormatting sqref="B17 F21">
    <cfRule type="containsText" dxfId="1" priority="5" operator="containsText" text="Error">
      <formula>NOT(ISERROR(SEARCH("Error",B17)))</formula>
    </cfRule>
  </conditionalFormatting>
  <conditionalFormatting sqref="E2:G12 A2:C16 E14:G20">
    <cfRule type="expression" dxfId="0" priority="1">
      <formula>MOD(ROW(),2)=1</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998" yWindow="395" count="3">
        <x14:dataValidation type="list" errorStyle="information" allowBlank="1" showInputMessage="1" showErrorMessage="1" promptTitle="Drop Down Menu" prompt="Click the Down Arrow to the Right Side of This Cell to Select from the Drop Down Menu" xr:uid="{C49876EA-D3F7-4EEC-8F7F-61719C38A623}">
          <x14:formula1>
            <xm:f>Sheet3!$J$3:$J$9</xm:f>
          </x14:formula1>
          <xm:sqref>A2:B2</xm:sqref>
        </x14:dataValidation>
        <x14:dataValidation type="list" allowBlank="1" showInputMessage="1" showErrorMessage="1" promptTitle="Drop Down Menu" prompt="Click the Down Arrow to the Right Side of This Cell to Select from the Drop Down Menu" xr:uid="{EE2E8546-8AEE-42EE-A685-5E640EE0EB44}">
          <x14:formula1>
            <xm:f>Sheet3!$J$43:$J$45</xm:f>
          </x14:formula1>
          <xm:sqref>F14</xm:sqref>
        </x14:dataValidation>
        <x14:dataValidation type="list" allowBlank="1" showInputMessage="1" showErrorMessage="1" promptTitle="Drop Down Menu" prompt="Click the Down Arrow to the Right Side of This Cell to Select from the Drop Down Menu" xr:uid="{192CD728-C32C-4AEA-AEB6-C6AE2A7DE800}">
          <x14:formula1>
            <xm:f>Sheet3!$J$24:$J$28</xm:f>
          </x14:formula1>
          <xm:sqref>E2:F2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F2355-6621-4E7B-B410-C10E5F7A8EC4}">
  <dimension ref="A1:L49"/>
  <sheetViews>
    <sheetView workbookViewId="0">
      <selection activeCell="J48" sqref="J48"/>
    </sheetView>
  </sheetViews>
  <sheetFormatPr defaultColWidth="8.85546875" defaultRowHeight="12.75" x14ac:dyDescent="0.2"/>
  <cols>
    <col min="1" max="4" width="8.85546875" style="33"/>
    <col min="5" max="5" width="9.42578125" style="33" bestFit="1" customWidth="1"/>
    <col min="6" max="6" width="10.140625" style="33" bestFit="1" customWidth="1"/>
    <col min="7" max="7" width="10.5703125" style="33" customWidth="1"/>
    <col min="8" max="9" width="8.85546875" style="33"/>
    <col min="10" max="10" width="48.28515625" style="33" customWidth="1"/>
    <col min="11" max="11" width="13.140625" style="33" customWidth="1"/>
    <col min="12" max="12" width="36.85546875" style="33" customWidth="1"/>
    <col min="13" max="16384" width="8.85546875" style="33"/>
  </cols>
  <sheetData>
    <row r="1" spans="1:11" x14ac:dyDescent="0.2">
      <c r="A1" s="42"/>
      <c r="B1" s="43"/>
      <c r="C1" s="43"/>
      <c r="D1" s="43"/>
      <c r="E1" s="43"/>
      <c r="F1" s="114" t="s">
        <v>53</v>
      </c>
      <c r="G1" s="115"/>
      <c r="J1" s="33" t="s">
        <v>54</v>
      </c>
    </row>
    <row r="2" spans="1:11" x14ac:dyDescent="0.2">
      <c r="A2" s="44" t="s">
        <v>55</v>
      </c>
      <c r="B2" s="45"/>
      <c r="C2" s="45"/>
      <c r="D2" s="45"/>
      <c r="E2" s="46"/>
      <c r="F2" s="47" t="s">
        <v>56</v>
      </c>
      <c r="G2" s="48" t="s">
        <v>57</v>
      </c>
    </row>
    <row r="3" spans="1:11" x14ac:dyDescent="0.2">
      <c r="A3" s="49"/>
      <c r="B3" s="41" t="s">
        <v>58</v>
      </c>
      <c r="C3" s="41"/>
      <c r="D3" s="41"/>
      <c r="E3" s="41"/>
      <c r="F3" s="50"/>
      <c r="G3" s="32">
        <f>VLOOKUP('Fee Calculator'!A2,Sheet3!J3:K9,2,FALSE)</f>
        <v>0</v>
      </c>
      <c r="H3" s="33" t="s">
        <v>59</v>
      </c>
      <c r="I3" s="51"/>
      <c r="J3" s="52" t="s">
        <v>60</v>
      </c>
      <c r="K3" s="52">
        <v>0</v>
      </c>
    </row>
    <row r="4" spans="1:11" x14ac:dyDescent="0.2">
      <c r="A4" s="49"/>
      <c r="B4" s="46"/>
      <c r="C4" s="46" t="s">
        <v>61</v>
      </c>
      <c r="D4" s="46"/>
      <c r="E4" s="46"/>
      <c r="F4" s="53">
        <v>1004.65</v>
      </c>
      <c r="J4" s="54" t="s">
        <v>62</v>
      </c>
      <c r="K4" s="55">
        <f>F9</f>
        <v>612.26</v>
      </c>
    </row>
    <row r="5" spans="1:11" x14ac:dyDescent="0.2">
      <c r="A5" s="49"/>
      <c r="B5" s="46"/>
      <c r="C5" s="46" t="s">
        <v>63</v>
      </c>
      <c r="D5" s="46"/>
      <c r="E5" s="46"/>
      <c r="F5" s="53"/>
      <c r="G5" s="34"/>
      <c r="J5" s="54" t="s">
        <v>64</v>
      </c>
      <c r="K5" s="55">
        <f>F10</f>
        <v>2024.65</v>
      </c>
    </row>
    <row r="6" spans="1:11" x14ac:dyDescent="0.2">
      <c r="A6" s="49"/>
      <c r="B6" s="46"/>
      <c r="C6" s="46"/>
      <c r="D6" s="46" t="s">
        <v>65</v>
      </c>
      <c r="E6" s="46"/>
      <c r="F6" s="53">
        <v>4049.29</v>
      </c>
      <c r="G6" s="34"/>
      <c r="J6" s="56" t="s">
        <v>66</v>
      </c>
      <c r="K6" s="57">
        <f>F11</f>
        <v>4049.29</v>
      </c>
    </row>
    <row r="7" spans="1:11" x14ac:dyDescent="0.2">
      <c r="A7" s="49"/>
      <c r="B7" s="46"/>
      <c r="C7" s="46"/>
      <c r="D7" s="46" t="s">
        <v>67</v>
      </c>
      <c r="E7" s="46"/>
      <c r="F7" s="53">
        <v>8105.54</v>
      </c>
      <c r="G7" s="34"/>
      <c r="J7" s="58" t="s">
        <v>68</v>
      </c>
      <c r="K7" s="59">
        <f>F4</f>
        <v>1004.65</v>
      </c>
    </row>
    <row r="8" spans="1:11" x14ac:dyDescent="0.2">
      <c r="A8" s="49"/>
      <c r="B8" s="41" t="s">
        <v>69</v>
      </c>
      <c r="C8" s="41"/>
      <c r="D8" s="41"/>
      <c r="E8" s="41"/>
      <c r="F8" s="60"/>
      <c r="G8" s="35"/>
      <c r="J8" s="58" t="s">
        <v>70</v>
      </c>
      <c r="K8" s="58" t="str">
        <f>IF('Fee Calculator'!$B$3&gt;=9.5,Sheet3!F7,IF('Fee Calculator'!$B$3&gt;0,Sheet3!F6,"Error"))</f>
        <v>Error</v>
      </c>
    </row>
    <row r="9" spans="1:11" x14ac:dyDescent="0.2">
      <c r="A9" s="49"/>
      <c r="B9" s="46"/>
      <c r="C9" s="46" t="s">
        <v>71</v>
      </c>
      <c r="D9" s="46"/>
      <c r="E9" s="46"/>
      <c r="F9" s="53">
        <v>612.26</v>
      </c>
      <c r="G9" s="34"/>
      <c r="J9" s="61" t="s">
        <v>3</v>
      </c>
      <c r="K9" s="52">
        <f>0</f>
        <v>0</v>
      </c>
    </row>
    <row r="10" spans="1:11" x14ac:dyDescent="0.2">
      <c r="A10" s="49"/>
      <c r="B10" s="46"/>
      <c r="C10" s="46" t="s">
        <v>72</v>
      </c>
      <c r="D10" s="46"/>
      <c r="E10" s="46"/>
      <c r="F10" s="53">
        <v>2024.65</v>
      </c>
      <c r="G10" s="34"/>
    </row>
    <row r="11" spans="1:11" x14ac:dyDescent="0.2">
      <c r="A11" s="49"/>
      <c r="B11" s="46"/>
      <c r="C11" s="46" t="s">
        <v>73</v>
      </c>
      <c r="D11" s="46"/>
      <c r="E11" s="46"/>
      <c r="F11" s="53">
        <v>4049.29</v>
      </c>
      <c r="G11" s="34"/>
    </row>
    <row r="12" spans="1:11" x14ac:dyDescent="0.2">
      <c r="A12" s="49"/>
      <c r="B12" s="41" t="s">
        <v>74</v>
      </c>
      <c r="C12" s="41"/>
      <c r="D12" s="41"/>
      <c r="E12" s="41"/>
      <c r="F12" s="60"/>
      <c r="G12" s="35"/>
    </row>
    <row r="13" spans="1:11" x14ac:dyDescent="0.2">
      <c r="A13" s="49"/>
      <c r="B13" s="46"/>
      <c r="C13" s="46" t="s">
        <v>75</v>
      </c>
      <c r="D13" s="46"/>
      <c r="E13" s="46"/>
      <c r="F13" s="53">
        <v>807.08</v>
      </c>
      <c r="G13" s="34">
        <f>IF('Fee Calculator'!$B5=0, 0, IF('Fee Calculator'!$B5*F13&gt;=F14,F14,'Fee Calculator'!$B5*F13))</f>
        <v>0</v>
      </c>
      <c r="H13" s="33" t="s">
        <v>59</v>
      </c>
    </row>
    <row r="14" spans="1:11" x14ac:dyDescent="0.2">
      <c r="A14" s="49"/>
      <c r="B14" s="46"/>
      <c r="C14" s="46"/>
      <c r="D14" s="46" t="s">
        <v>76</v>
      </c>
      <c r="E14" s="46"/>
      <c r="F14" s="53">
        <v>4049.29</v>
      </c>
      <c r="G14" s="34"/>
    </row>
    <row r="15" spans="1:11" x14ac:dyDescent="0.2">
      <c r="A15" s="49"/>
      <c r="B15" s="46"/>
      <c r="C15" s="46" t="s">
        <v>77</v>
      </c>
      <c r="D15" s="46"/>
      <c r="E15" s="46"/>
      <c r="F15" s="53">
        <v>612.26</v>
      </c>
      <c r="G15" s="34">
        <f>IF('Fee Calculator'!$B8=0, 0, ('Fee Calculator'!$B8*F15))</f>
        <v>0</v>
      </c>
      <c r="H15" s="33" t="s">
        <v>59</v>
      </c>
      <c r="J15" s="62"/>
      <c r="K15" s="63"/>
    </row>
    <row r="16" spans="1:11" x14ac:dyDescent="0.2">
      <c r="A16" s="49"/>
      <c r="B16" s="46"/>
      <c r="C16" s="46" t="s">
        <v>78</v>
      </c>
      <c r="D16" s="46"/>
      <c r="E16" s="46"/>
      <c r="F16" s="53">
        <v>612.26</v>
      </c>
      <c r="G16" s="34">
        <f>IF('Fee Calculator'!$B4=0, 0,F16)</f>
        <v>0</v>
      </c>
      <c r="H16" s="33" t="s">
        <v>59</v>
      </c>
      <c r="J16" s="62"/>
      <c r="K16" s="62"/>
    </row>
    <row r="17" spans="1:12" x14ac:dyDescent="0.2">
      <c r="A17" s="49"/>
      <c r="B17" s="46"/>
      <c r="C17" s="46" t="s">
        <v>79</v>
      </c>
      <c r="D17" s="46"/>
      <c r="E17" s="46"/>
      <c r="F17" s="53">
        <v>612.26</v>
      </c>
      <c r="G17" s="34">
        <f>IF('Fee Calculator'!$B6=0, 0, ('Fee Calculator'!$B6*F17))</f>
        <v>0</v>
      </c>
      <c r="H17" s="33" t="s">
        <v>59</v>
      </c>
      <c r="J17" s="46"/>
      <c r="K17" s="64"/>
    </row>
    <row r="18" spans="1:12" x14ac:dyDescent="0.2">
      <c r="A18" s="49"/>
      <c r="B18" s="41" t="s">
        <v>80</v>
      </c>
      <c r="C18" s="41"/>
      <c r="D18" s="41"/>
      <c r="E18" s="41"/>
      <c r="F18" s="60"/>
      <c r="G18" s="35"/>
      <c r="J18" s="65"/>
      <c r="K18" s="66"/>
    </row>
    <row r="19" spans="1:12" x14ac:dyDescent="0.2">
      <c r="A19" s="49"/>
      <c r="B19" s="46"/>
      <c r="C19" s="46" t="s">
        <v>81</v>
      </c>
      <c r="D19" s="46"/>
      <c r="E19" s="46"/>
      <c r="F19" s="53">
        <v>208.72</v>
      </c>
      <c r="G19" s="34">
        <f>IF($E$24=0, 0, IF($E$24&lt;=500, F19, IF((F19 + F20*((ROUND($E$24, -2)-500)/100))&gt;= F23, F23, (F19 + F20*((ROUND($E$24, -2)-500)/100)))))</f>
        <v>0</v>
      </c>
      <c r="H19" s="33" t="s">
        <v>59</v>
      </c>
      <c r="J19" s="65"/>
      <c r="K19" s="66"/>
    </row>
    <row r="20" spans="1:12" x14ac:dyDescent="0.2">
      <c r="A20" s="49"/>
      <c r="B20" s="46"/>
      <c r="C20" s="46"/>
      <c r="D20" s="46" t="s">
        <v>82</v>
      </c>
      <c r="E20" s="46"/>
      <c r="F20" s="53">
        <v>39.659999999999997</v>
      </c>
      <c r="G20" s="34"/>
    </row>
    <row r="21" spans="1:12" x14ac:dyDescent="0.2">
      <c r="A21" s="49"/>
      <c r="B21" s="46"/>
      <c r="C21" s="46" t="s">
        <v>83</v>
      </c>
      <c r="D21" s="46"/>
      <c r="E21" s="46"/>
      <c r="F21" s="53">
        <v>612.26</v>
      </c>
      <c r="G21" s="34">
        <f>IF('Fee Calculator'!$B9=0, 0, ('Fee Calculator'!$B9*F21))</f>
        <v>0</v>
      </c>
      <c r="H21" s="33" t="s">
        <v>59</v>
      </c>
      <c r="J21" s="33" t="s">
        <v>84</v>
      </c>
    </row>
    <row r="22" spans="1:12" x14ac:dyDescent="0.2">
      <c r="A22" s="49"/>
      <c r="B22" s="46" t="s">
        <v>85</v>
      </c>
      <c r="C22" s="46"/>
      <c r="D22" s="46"/>
      <c r="E22" s="46"/>
      <c r="F22" s="53">
        <v>139.15</v>
      </c>
      <c r="G22" s="34"/>
    </row>
    <row r="23" spans="1:12" x14ac:dyDescent="0.2">
      <c r="A23" s="49"/>
      <c r="B23" s="46"/>
      <c r="C23" s="46"/>
      <c r="D23" s="46" t="s">
        <v>86</v>
      </c>
      <c r="E23" s="46"/>
      <c r="F23" s="53">
        <v>8105.54</v>
      </c>
      <c r="G23" s="34"/>
      <c r="I23" s="67"/>
    </row>
    <row r="24" spans="1:12" x14ac:dyDescent="0.2">
      <c r="A24" s="49"/>
      <c r="B24" s="46" t="s">
        <v>87</v>
      </c>
      <c r="C24" s="46"/>
      <c r="D24" s="46"/>
      <c r="E24" s="39">
        <f>SUM('Fee Calculator'!B10:B16)</f>
        <v>0</v>
      </c>
      <c r="F24" s="53"/>
      <c r="G24" s="34"/>
      <c r="J24" s="52" t="s">
        <v>60</v>
      </c>
      <c r="K24" s="52">
        <v>0</v>
      </c>
    </row>
    <row r="25" spans="1:12" x14ac:dyDescent="0.2">
      <c r="A25" s="68" t="s">
        <v>88</v>
      </c>
      <c r="B25" s="45"/>
      <c r="C25" s="45"/>
      <c r="D25" s="45"/>
      <c r="E25" s="46"/>
      <c r="F25" s="53"/>
      <c r="G25" s="34"/>
      <c r="J25" s="56" t="s">
        <v>89</v>
      </c>
      <c r="K25" s="52" t="str">
        <f>IF('Fee Calculator'!$F$3&gt;=0.995,Sheet3!F$27,IF('Fee Calculator'!$F$3&gt;=0.495,Sheet3!F$28,IF('Fee Calculator'!$F$3&gt;=0.095,Sheet3!F$29,IF('Fee Calculator'!$F$3&gt;=0.0095,Sheet3!F$30,IF('Fee Calculator'!$F$3&gt;0,Sheet3!F$31,"Error")))))</f>
        <v>Error</v>
      </c>
    </row>
    <row r="26" spans="1:12" x14ac:dyDescent="0.2">
      <c r="A26" s="49"/>
      <c r="B26" s="41" t="s">
        <v>90</v>
      </c>
      <c r="C26" s="41"/>
      <c r="D26" s="41"/>
      <c r="E26" s="41"/>
      <c r="F26" s="60"/>
      <c r="G26" s="35">
        <f>VLOOKUP('Fee Calculator'!E2,Sheet3!J24:K28,2,FALSE)</f>
        <v>0</v>
      </c>
      <c r="H26" s="33" t="s">
        <v>91</v>
      </c>
      <c r="J26" s="69" t="s">
        <v>92</v>
      </c>
      <c r="K26" s="52" t="str">
        <f>IF('Fee Calculator'!$F$3&gt;=0.995,Sheet3!F$27,IF('Fee Calculator'!$F$3&gt;=0.495,Sheet3!F$28,IF('Fee Calculator'!$F$3&gt;=0.095,Sheet3!F$29,IF('Fee Calculator'!$F$3&gt;=0.0095,Sheet3!F$30,IF('Fee Calculator'!$F$3&gt;0,Sheet3!F$31,"Error")))))</f>
        <v>Error</v>
      </c>
    </row>
    <row r="27" spans="1:12" x14ac:dyDescent="0.2">
      <c r="A27" s="49"/>
      <c r="B27" s="46"/>
      <c r="C27" s="46" t="s">
        <v>93</v>
      </c>
      <c r="D27" s="46"/>
      <c r="E27" s="46"/>
      <c r="F27" s="53">
        <v>7569.8</v>
      </c>
      <c r="G27" s="34"/>
      <c r="J27" s="58" t="s">
        <v>94</v>
      </c>
      <c r="K27" s="52" t="str">
        <f>IF('Fee Calculator'!$F$3&gt;=0.995,Sheet3!F$33,IF('Fee Calculator'!$F$3&gt;=0.495,Sheet3!F$34,IF('Fee Calculator'!$F$3&gt;=0.095,Sheet3!F$35,IF('Fee Calculator'!$F$3&gt;=0.0095,Sheet3!F$36,IF('Fee Calculator'!$F$3&gt;0,Sheet3!F$37,"Error")))))</f>
        <v>Error</v>
      </c>
    </row>
    <row r="28" spans="1:12" x14ac:dyDescent="0.2">
      <c r="A28" s="49"/>
      <c r="B28" s="46"/>
      <c r="C28" s="46" t="s">
        <v>95</v>
      </c>
      <c r="D28" s="46"/>
      <c r="E28" s="46"/>
      <c r="F28" s="53">
        <v>5677.35</v>
      </c>
      <c r="G28" s="34"/>
      <c r="J28" s="61" t="s">
        <v>4</v>
      </c>
      <c r="K28" s="52">
        <v>0</v>
      </c>
    </row>
    <row r="29" spans="1:12" ht="14.45" customHeight="1" x14ac:dyDescent="0.2">
      <c r="A29" s="49"/>
      <c r="B29" s="46"/>
      <c r="C29" s="46" t="s">
        <v>96</v>
      </c>
      <c r="D29" s="46"/>
      <c r="E29" s="46"/>
      <c r="F29" s="53">
        <v>3784.9</v>
      </c>
      <c r="G29" s="34"/>
      <c r="L29" s="70"/>
    </row>
    <row r="30" spans="1:12" x14ac:dyDescent="0.2">
      <c r="A30" s="49"/>
      <c r="B30" s="46"/>
      <c r="C30" s="46" t="s">
        <v>97</v>
      </c>
      <c r="D30" s="46"/>
      <c r="E30" s="46"/>
      <c r="F30" s="53">
        <v>1892.45</v>
      </c>
      <c r="G30" s="34"/>
      <c r="L30" s="70"/>
    </row>
    <row r="31" spans="1:12" x14ac:dyDescent="0.2">
      <c r="A31" s="49"/>
      <c r="B31" s="46"/>
      <c r="C31" s="46" t="s">
        <v>98</v>
      </c>
      <c r="D31" s="46"/>
      <c r="E31" s="46"/>
      <c r="F31" s="53">
        <v>946.23</v>
      </c>
      <c r="G31" s="34"/>
      <c r="L31" s="70"/>
    </row>
    <row r="32" spans="1:12" x14ac:dyDescent="0.2">
      <c r="A32" s="49"/>
      <c r="B32" s="41" t="s">
        <v>99</v>
      </c>
      <c r="C32" s="41"/>
      <c r="D32" s="41"/>
      <c r="E32" s="41"/>
      <c r="F32" s="60"/>
      <c r="G32" s="35"/>
    </row>
    <row r="33" spans="1:11" x14ac:dyDescent="0.2">
      <c r="A33" s="49"/>
      <c r="B33" s="46"/>
      <c r="C33" s="46" t="s">
        <v>100</v>
      </c>
      <c r="D33" s="46"/>
      <c r="E33" s="46"/>
      <c r="F33" s="53">
        <v>1892.45</v>
      </c>
      <c r="G33" s="34"/>
    </row>
    <row r="34" spans="1:11" x14ac:dyDescent="0.2">
      <c r="A34" s="49"/>
      <c r="B34" s="46"/>
      <c r="C34" s="46" t="s">
        <v>95</v>
      </c>
      <c r="D34" s="46"/>
      <c r="E34" s="46"/>
      <c r="F34" s="53">
        <v>1516.74</v>
      </c>
      <c r="G34" s="34"/>
    </row>
    <row r="35" spans="1:11" x14ac:dyDescent="0.2">
      <c r="A35" s="49"/>
      <c r="B35" s="46"/>
      <c r="C35" s="46" t="s">
        <v>96</v>
      </c>
      <c r="D35" s="46"/>
      <c r="E35" s="46"/>
      <c r="F35" s="53">
        <v>1132.69</v>
      </c>
      <c r="G35" s="34"/>
    </row>
    <row r="36" spans="1:11" x14ac:dyDescent="0.2">
      <c r="A36" s="49"/>
      <c r="B36" s="46"/>
      <c r="C36" s="46" t="s">
        <v>97</v>
      </c>
      <c r="D36" s="46"/>
      <c r="E36" s="46"/>
      <c r="F36" s="53">
        <v>751.42</v>
      </c>
      <c r="G36" s="34"/>
    </row>
    <row r="37" spans="1:11" x14ac:dyDescent="0.2">
      <c r="A37" s="49"/>
      <c r="B37" s="46"/>
      <c r="C37" s="46" t="s">
        <v>98</v>
      </c>
      <c r="D37" s="46"/>
      <c r="E37" s="46"/>
      <c r="F37" s="53">
        <v>375.71</v>
      </c>
      <c r="G37" s="34"/>
      <c r="J37" s="52"/>
      <c r="K37" s="52"/>
    </row>
    <row r="38" spans="1:11" x14ac:dyDescent="0.2">
      <c r="A38" s="49"/>
      <c r="B38" s="41" t="s">
        <v>101</v>
      </c>
      <c r="C38" s="41"/>
      <c r="D38" s="41"/>
      <c r="E38" s="41"/>
      <c r="F38" s="60">
        <v>347.89</v>
      </c>
      <c r="G38" s="35">
        <f>IF('Fee Calculator'!F14="Yes",Sheet3!F38,0)</f>
        <v>0</v>
      </c>
      <c r="H38" s="33" t="s">
        <v>102</v>
      </c>
      <c r="J38" s="56"/>
      <c r="K38" s="52"/>
    </row>
    <row r="39" spans="1:11" ht="13.9" customHeight="1" x14ac:dyDescent="0.2">
      <c r="A39" s="49"/>
      <c r="B39" s="46" t="s">
        <v>103</v>
      </c>
      <c r="C39" s="46"/>
      <c r="D39" s="46"/>
      <c r="E39" s="46"/>
      <c r="F39" s="53"/>
      <c r="G39" s="34"/>
      <c r="J39" s="69"/>
      <c r="K39" s="52"/>
    </row>
    <row r="40" spans="1:11" x14ac:dyDescent="0.2">
      <c r="A40" s="49"/>
      <c r="B40" s="46" t="s">
        <v>104</v>
      </c>
      <c r="C40" s="46"/>
      <c r="D40" s="46"/>
      <c r="E40" s="46"/>
      <c r="F40" s="53">
        <v>208.72</v>
      </c>
      <c r="G40" s="34">
        <f>IF($E43=0, 0, IF($E43&lt;=500, F40, (F40 + F41*((ROUND($E43, -2)-500)/100))))</f>
        <v>0</v>
      </c>
      <c r="H40" s="33" t="s">
        <v>91</v>
      </c>
      <c r="J40" s="58"/>
      <c r="K40" s="52"/>
    </row>
    <row r="41" spans="1:11" x14ac:dyDescent="0.2">
      <c r="A41" s="49"/>
      <c r="F41" s="53">
        <v>39.659999999999997</v>
      </c>
      <c r="J41" s="61"/>
      <c r="K41" s="52"/>
    </row>
    <row r="42" spans="1:11" x14ac:dyDescent="0.2">
      <c r="A42" s="49"/>
      <c r="B42" s="46" t="s">
        <v>105</v>
      </c>
      <c r="C42" s="46"/>
      <c r="D42" s="46"/>
      <c r="E42" s="46"/>
      <c r="F42" s="53">
        <v>194.82</v>
      </c>
      <c r="G42" s="34">
        <f>IF('Fee Calculator'!$F4=0, 0, IF('Fee Calculator'!$F4&lt;100, F$42, F$42*(ROUND('Fee Calculator'!$F4, -2)/100)))+IF('Fee Calculator'!$F5=0, 0, IF('Fee Calculator'!$F5&lt;100, F$42, F$42*(ROUND('Fee Calculator'!$F5, -2)/100)))+IF('Fee Calculator'!$F6=0, 0, IF('Fee Calculator'!$F6&lt;100, F$42, F$42*(ROUND('Fee Calculator'!$F6, -2)/100)))</f>
        <v>0</v>
      </c>
    </row>
    <row r="43" spans="1:11" x14ac:dyDescent="0.2">
      <c r="A43" s="49"/>
      <c r="B43" s="46" t="s">
        <v>106</v>
      </c>
      <c r="C43" s="46"/>
      <c r="D43" s="46"/>
      <c r="E43" s="39">
        <f>SUM('Fee Calculator'!F7:F12)</f>
        <v>0</v>
      </c>
      <c r="H43" s="33" t="s">
        <v>91</v>
      </c>
      <c r="J43" s="33" t="s">
        <v>107</v>
      </c>
    </row>
    <row r="44" spans="1:11" x14ac:dyDescent="0.2">
      <c r="A44" s="49"/>
      <c r="B44" s="41" t="s">
        <v>108</v>
      </c>
      <c r="C44" s="50"/>
      <c r="D44" s="41"/>
      <c r="E44" s="40">
        <f>F23</f>
        <v>8105.54</v>
      </c>
      <c r="F44" s="60"/>
      <c r="G44" s="35">
        <f>IF(G40+G42&lt;F23,G40+G42,F23)</f>
        <v>0</v>
      </c>
      <c r="H44" s="33" t="s">
        <v>91</v>
      </c>
      <c r="J44" s="33" t="s">
        <v>109</v>
      </c>
    </row>
    <row r="45" spans="1:11" ht="13.5" thickBot="1" x14ac:dyDescent="0.25">
      <c r="A45" s="71"/>
      <c r="B45" s="72" t="s">
        <v>110</v>
      </c>
      <c r="C45" s="72"/>
      <c r="D45" s="72"/>
      <c r="E45" s="72"/>
      <c r="F45" s="73"/>
      <c r="G45" s="36">
        <f>IF('Fee Calculator'!$F15=0, 0, IF('Fee Calculator'!$F15&lt;100, F$42, F$42*(ROUND('Fee Calculator'!$F15, -2)/100)))+IF('Fee Calculator'!$F16=0, 0, IF('Fee Calculator'!$F16&lt;100, F$42, F$42*(ROUND('Fee Calculator'!$F16, -2)/100)))</f>
        <v>0</v>
      </c>
      <c r="H45" s="33" t="s">
        <v>102</v>
      </c>
    </row>
    <row r="46" spans="1:11" x14ac:dyDescent="0.2">
      <c r="B46" s="46" t="s">
        <v>111</v>
      </c>
      <c r="C46" s="46"/>
      <c r="D46" s="46"/>
      <c r="E46" s="41">
        <f>SUM('Fee Calculator'!F17:F20)</f>
        <v>0</v>
      </c>
      <c r="G46" s="34">
        <f>IF($E46=0, 0, IF($E46&lt;=500, F40, (F40 + F41*((ROUND($E46, -2)-500)/100))))</f>
        <v>0</v>
      </c>
      <c r="H46" s="33" t="s">
        <v>102</v>
      </c>
    </row>
    <row r="47" spans="1:11" x14ac:dyDescent="0.2">
      <c r="B47" s="50" t="s">
        <v>112</v>
      </c>
      <c r="C47" s="50"/>
      <c r="D47" s="50"/>
      <c r="E47" s="50"/>
      <c r="F47" s="50"/>
      <c r="G47" s="37">
        <f>IF(G46+G45+G38&lt;F23,G46+G45+G38,F23)</f>
        <v>0</v>
      </c>
      <c r="H47" s="33" t="s">
        <v>102</v>
      </c>
    </row>
    <row r="48" spans="1:11" x14ac:dyDescent="0.2">
      <c r="B48" s="33" t="s">
        <v>113</v>
      </c>
      <c r="G48" s="38">
        <f>IF(G47+G44&gt;E44,E44,G47+G44)</f>
        <v>0</v>
      </c>
      <c r="H48" s="33" t="s">
        <v>114</v>
      </c>
    </row>
    <row r="49" spans="5:5" x14ac:dyDescent="0.2">
      <c r="E49" s="74"/>
    </row>
  </sheetData>
  <sheetProtection sheet="1" formatCells="0" formatColumns="0" formatRows="0" insertColumns="0" insertRows="0" insertHyperlinks="0" deleteColumns="0" deleteRows="0" sort="0" autoFilter="0" pivotTables="0"/>
  <mergeCells count="1">
    <mergeCell ref="F1:G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0602E1-7BED-408A-8813-96069E19A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962B11-9B1D-48F9-98C4-C154462EC87A}">
  <ds:schemaRefs>
    <ds:schemaRef ds:uri="http://schemas.microsoft.com/sharepoint/v3/contenttype/forms"/>
  </ds:schemaRefs>
</ds:datastoreItem>
</file>

<file path=customXml/itemProps3.xml><?xml version="1.0" encoding="utf-8"?>
<ds:datastoreItem xmlns:ds="http://schemas.openxmlformats.org/officeDocument/2006/customXml" ds:itemID="{8DCB6696-DA6E-49D7-91AE-A97B0129AD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Fee Calculator</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Cornelson, Isaac R.</dc:creator>
  <cp:keywords/>
  <dc:description/>
  <cp:lastModifiedBy>Sandrine Youbi</cp:lastModifiedBy>
  <cp:revision/>
  <dcterms:created xsi:type="dcterms:W3CDTF">2024-05-30T13:33:40Z</dcterms:created>
  <dcterms:modified xsi:type="dcterms:W3CDTF">2025-06-25T14:49:31Z</dcterms:modified>
  <cp:category/>
  <cp:contentStatus/>
</cp:coreProperties>
</file>