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312494\State of Oklahoma\WQD Construction Permitting - General\Isaac\"/>
    </mc:Choice>
  </mc:AlternateContent>
  <xr:revisionPtr revIDLastSave="0" documentId="13_ncr:1_{D6F75EA5-3017-46AD-AB68-49A0233A85D7}" xr6:coauthVersionLast="47" xr6:coauthVersionMax="47" xr10:uidLastSave="{00000000-0000-0000-0000-000000000000}"/>
  <bookViews>
    <workbookView xWindow="-108" yWindow="-108" windowWidth="23256" windowHeight="12576" xr2:uid="{420370FE-4998-49FE-81CA-0BCD809588E4}"/>
  </bookViews>
  <sheets>
    <sheet name="Fee Calculator" sheetId="2" r:id="rId1"/>
    <sheet name="Sheet3" sheetId="3"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5" i="3" l="1"/>
  <c r="G38" i="3"/>
  <c r="E44" i="3"/>
  <c r="G21" i="3"/>
  <c r="G17" i="3"/>
  <c r="G16" i="3"/>
  <c r="G15" i="3"/>
  <c r="G13" i="3"/>
  <c r="G45" i="3"/>
  <c r="G42" i="3"/>
  <c r="E43" i="3"/>
  <c r="G40" i="3" s="1"/>
  <c r="E46" i="3"/>
  <c r="G46" i="3" s="1"/>
  <c r="G47" i="3" s="1"/>
  <c r="G44" i="3" l="1"/>
  <c r="G48" i="3" s="1"/>
  <c r="E24" i="3"/>
  <c r="G19" i="3" s="1"/>
  <c r="K27" i="3" l="1"/>
  <c r="K26" i="3"/>
  <c r="K25" i="3"/>
  <c r="G26" i="3" s="1"/>
  <c r="F21" i="2" s="1"/>
  <c r="K8" i="3"/>
  <c r="G3" i="3" s="1"/>
  <c r="K7" i="3"/>
  <c r="K6" i="3"/>
  <c r="K4" i="3"/>
  <c r="K9" i="3"/>
  <c r="B17" i="2" l="1"/>
</calcChain>
</file>

<file path=xl/sharedStrings.xml><?xml version="1.0" encoding="utf-8"?>
<sst xmlns="http://schemas.openxmlformats.org/spreadsheetml/2006/main" count="155" uniqueCount="115">
  <si>
    <t>Water Treatment Facilities:</t>
  </si>
  <si>
    <t>New Treatment Facilities:</t>
  </si>
  <si>
    <t>Schedule</t>
  </si>
  <si>
    <t>Fees</t>
  </si>
  <si>
    <t>Non-Community Systems (new): ----------------------</t>
  </si>
  <si>
    <t>Lift Station 1 (GPM)</t>
  </si>
  <si>
    <t>Community Systems (new):</t>
  </si>
  <si>
    <t>Lift Station 2 (GPM)</t>
  </si>
  <si>
    <t>Less than 10 MGD ------------------</t>
  </si>
  <si>
    <t>Lift Station 3 (GPM)</t>
  </si>
  <si>
    <t>10 MGD or Greater ----------------------</t>
  </si>
  <si>
    <t>Modification to Existing Water Treatment Facilities:</t>
  </si>
  <si>
    <t>WTP Major Modifications</t>
  </si>
  <si>
    <t>Chemical Feed System (not including disinfection) ----------------</t>
  </si>
  <si>
    <t>Water Well</t>
  </si>
  <si>
    <t>Minor Modifications (see OAC 626-3-10(b)(2) for more information)  --------------</t>
  </si>
  <si>
    <t>Water Storage Tank</t>
  </si>
  <si>
    <t>Major Modifications (see OAC 626-3-10(b)(2) for more information) ------------------</t>
  </si>
  <si>
    <t>Supply Facilities:</t>
  </si>
  <si>
    <t>Water Well (each)</t>
  </si>
  <si>
    <t>maximum</t>
  </si>
  <si>
    <t>Water Storage Tank (each)</t>
  </si>
  <si>
    <t>Raw Water Transmission Line -----------------</t>
  </si>
  <si>
    <t>Chlorination (ground water system)</t>
  </si>
  <si>
    <t>Distribution System Improvements:</t>
  </si>
  <si>
    <t>Waterline Extensions (Rounded to the Nearest 100 Feet) -----------------</t>
  </si>
  <si>
    <t>for each additional 100 ft</t>
  </si>
  <si>
    <t>Booster Pumping Station</t>
  </si>
  <si>
    <t>Line Maximum</t>
  </si>
  <si>
    <t>Wastewater Treatment Facilities:</t>
  </si>
  <si>
    <t>New WWTF or Major Modifications:</t>
  </si>
  <si>
    <t>1.0 MGD and Greater ------------------</t>
  </si>
  <si>
    <t>0.5 MGD – 0.99 MGD ------------------</t>
  </si>
  <si>
    <t>0.10 MGD – 0.49 MGD --------------------</t>
  </si>
  <si>
    <t>0.01 MGD – 0.09 MGD ----------------</t>
  </si>
  <si>
    <t>Less than 0.01 MGD ---------------------</t>
  </si>
  <si>
    <t>Minor Modifications</t>
  </si>
  <si>
    <t>1.0 MGD and Greater ---------------------</t>
  </si>
  <si>
    <t>Collection System Improvements:</t>
  </si>
  <si>
    <t>Sewer Line Extensions (Rounded to the Nearest 100 Feet) -----------------------------</t>
  </si>
  <si>
    <t>Lift Stations (Rounded to the Nearest 100 GPM Peak Capacity)  --------------------------------</t>
  </si>
  <si>
    <t>Pump Station</t>
  </si>
  <si>
    <t>Fee Total</t>
  </si>
  <si>
    <t>MGD</t>
  </si>
  <si>
    <t>WTP Minor Modifications (Including Disinfection)</t>
  </si>
  <si>
    <t>Pumping Capacity (GPM)</t>
  </si>
  <si>
    <t>Linear Feet</t>
  </si>
  <si>
    <t>Total line length</t>
  </si>
  <si>
    <t>New Treatment Plant</t>
  </si>
  <si>
    <t>Major Modifications to WWTP</t>
  </si>
  <si>
    <t>Minor Modifications to WWTP</t>
  </si>
  <si>
    <t>New Non-Community System/WTP</t>
  </si>
  <si>
    <t>No Improvements at the Treatment Plant</t>
  </si>
  <si>
    <t>Wastewater (Sanitary Sewer)</t>
  </si>
  <si>
    <t>Potable Water</t>
  </si>
  <si>
    <t>Raw Water Line</t>
  </si>
  <si>
    <t>Treatment Plant Design Capacity</t>
  </si>
  <si>
    <t>WWTP Design Average Daily Flow</t>
  </si>
  <si>
    <t>Chlorination Feed and Storage                          (Distribution or Groundwater)</t>
  </si>
  <si>
    <t>New Community System/WTP</t>
  </si>
  <si>
    <t>Sewer List</t>
  </si>
  <si>
    <t>Water List</t>
  </si>
  <si>
    <t>WTP Chemical Feed Only (Not Disinfection)</t>
  </si>
  <si>
    <t>[Click Here to Select Water Treatment]</t>
  </si>
  <si>
    <t>[Click Here to Select Wastewater Treatment]</t>
  </si>
  <si>
    <t>Number of Wells</t>
  </si>
  <si>
    <t>Number of Chlorine Stations (not at treatment plant)</t>
  </si>
  <si>
    <t>Number of Tanks</t>
  </si>
  <si>
    <t>Number of Pumping Stations</t>
  </si>
  <si>
    <t>Number of Raw Water Lines</t>
  </si>
  <si>
    <t>reclaimed</t>
  </si>
  <si>
    <t>ss</t>
  </si>
  <si>
    <t>Lift Station Reclaimed</t>
  </si>
  <si>
    <t>Pumping Capcity (GPM)</t>
  </si>
  <si>
    <t>Total reclaimed (SLR)</t>
  </si>
  <si>
    <t>Total Sewer (SL)</t>
  </si>
  <si>
    <t>Land Application Site Equipment</t>
  </si>
  <si>
    <t>LA Site Equipment</t>
  </si>
  <si>
    <t>Yes</t>
  </si>
  <si>
    <t>No</t>
  </si>
  <si>
    <t>Reclaimed Water</t>
  </si>
  <si>
    <t>Reclaimed Pump Station 1</t>
  </si>
  <si>
    <t>Reclaimed Pump Station 2</t>
  </si>
  <si>
    <t>Reclaimed Line Length 1</t>
  </si>
  <si>
    <t>Reclaimed Line Length 2</t>
  </si>
  <si>
    <t>Reclaimed Line Length 3</t>
  </si>
  <si>
    <t>Reclaimed Line Length 4</t>
  </si>
  <si>
    <r>
      <rPr>
        <b/>
        <sz val="11"/>
        <rFont val="Arial"/>
        <family val="2"/>
      </rPr>
      <t>Disclaimer:</t>
    </r>
    <r>
      <rPr>
        <sz val="11"/>
        <rFont val="Arial"/>
        <family val="2"/>
      </rPr>
      <t xml:space="preserve"> This spreadsheet is based on the DEQ Construction Permitting Application Fee Schedule. In the event of a discrepancy between this spreadsheet and the current DEQ Construction Permitting Application Fee Schedule, the fee schedule will supersede this spreadsheet. This spreadsheet is intended to assist applicants in determining the application review fee. However, it is the applicant’s responsibility to verify the correct fees are provided to DEQ upon submission of a construction permit application according to the current fee schedule. The fee schedule is updated each year on July 1st according to the Consumer Price Index for the previous calendar year. As such, this spreadsheet expires on the date shown above. </t>
    </r>
  </si>
  <si>
    <t>Sewer Line 1</t>
  </si>
  <si>
    <t>Sewer Line 2</t>
  </si>
  <si>
    <t>Sewer Line 3</t>
  </si>
  <si>
    <t>Sewer Line 4</t>
  </si>
  <si>
    <t>Sewer Line 5</t>
  </si>
  <si>
    <t>Sewer Line 6</t>
  </si>
  <si>
    <t>Water Line 1</t>
  </si>
  <si>
    <t>Water Line 2</t>
  </si>
  <si>
    <t>Water Line 3</t>
  </si>
  <si>
    <t>Water Line 4</t>
  </si>
  <si>
    <t>Water Line 5</t>
  </si>
  <si>
    <t>Water Line 6</t>
  </si>
  <si>
    <t>Water Line 7</t>
  </si>
  <si>
    <t>Total Sewer Line Length</t>
  </si>
  <si>
    <t>Total Reclaimed Line Length</t>
  </si>
  <si>
    <t>Permit Exemption (not used in this calculator)</t>
  </si>
  <si>
    <r>
      <rPr>
        <b/>
        <sz val="11"/>
        <rFont val="Arial"/>
        <family val="2"/>
      </rPr>
      <t xml:space="preserve">Minor Modification </t>
    </r>
    <r>
      <rPr>
        <sz val="11"/>
        <rFont val="Arial"/>
        <family val="2"/>
      </rPr>
      <t xml:space="preserve">- 'modifications which </t>
    </r>
    <r>
      <rPr>
        <b/>
        <sz val="11"/>
        <rFont val="Arial"/>
        <family val="2"/>
      </rPr>
      <t>do not</t>
    </r>
    <r>
      <rPr>
        <sz val="11"/>
        <rFont val="Arial"/>
        <family val="2"/>
      </rPr>
      <t xml:space="preserve"> alter the original design or design capacity of the treatment facility.'</t>
    </r>
  </si>
  <si>
    <r>
      <rPr>
        <b/>
        <sz val="11"/>
        <rFont val="Arial"/>
        <family val="2"/>
      </rPr>
      <t>Major Modification</t>
    </r>
    <r>
      <rPr>
        <sz val="11"/>
        <rFont val="Arial"/>
        <family val="2"/>
      </rPr>
      <t xml:space="preserve"> - 'modifications which alter the original design or design capacity of the treatment facility.' </t>
    </r>
  </si>
  <si>
    <t>Simplified Definitions: (refer to OAC 252:626 or 656 for details)</t>
  </si>
  <si>
    <r>
      <rPr>
        <b/>
        <sz val="11"/>
        <rFont val="Arial"/>
        <family val="2"/>
      </rPr>
      <t xml:space="preserve">Reclaimed Water </t>
    </r>
    <r>
      <rPr>
        <sz val="11"/>
        <rFont val="Arial"/>
        <family val="2"/>
      </rPr>
      <t>- 'wastewater treatment plant effluent which meets specific water quality criteria with the intent of being used in a beneficial manner.'</t>
    </r>
  </si>
  <si>
    <r>
      <rPr>
        <b/>
        <sz val="11"/>
        <rFont val="Arial"/>
        <family val="2"/>
      </rPr>
      <t>Land Application Site Equipment</t>
    </r>
    <r>
      <rPr>
        <sz val="11"/>
        <rFont val="Arial"/>
        <family val="2"/>
      </rPr>
      <t xml:space="preserve"> - 'general equipment, other than reclaimed water lines and pumps, which is located at the land application site.'</t>
    </r>
  </si>
  <si>
    <t>w</t>
  </si>
  <si>
    <t>Effective July 1, 2024</t>
  </si>
  <si>
    <t>Expires June 30, 2025</t>
  </si>
  <si>
    <t>Total SL and SLR</t>
  </si>
  <si>
    <t>Total Ss+reclaimed</t>
  </si>
  <si>
    <t>FY2025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</si>
</sst>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_(* #,##0_);_(* \(#,##0\);_(* &quot;-&quot;??_);_(@_)"/>
  </numFmts>
  <fonts count="14" x14ac:knownFonts="1">
    <font>
      <sz val="11"/>
      <color theme="1"/>
      <name val="Calibri"/>
      <family val="2"/>
      <scheme val="minor"/>
    </font>
    <font>
      <sz val="11"/>
      <color theme="1"/>
      <name val="Calibri"/>
      <family val="2"/>
      <scheme val="minor"/>
    </font>
    <font>
      <sz val="10"/>
      <name val="Arial"/>
      <family val="2"/>
    </font>
    <font>
      <sz val="11"/>
      <color rgb="FF0070C0"/>
      <name val="Calibri"/>
      <family val="2"/>
      <scheme val="minor"/>
    </font>
    <font>
      <sz val="10"/>
      <name val="Arial"/>
      <family val="2"/>
    </font>
    <font>
      <b/>
      <sz val="10"/>
      <name val="Arial"/>
      <family val="2"/>
    </font>
    <font>
      <sz val="10"/>
      <color rgb="FFFF0000"/>
      <name val="Arial"/>
      <family val="2"/>
    </font>
    <font>
      <b/>
      <sz val="10"/>
      <color theme="1"/>
      <name val="Arial"/>
      <family val="2"/>
    </font>
    <font>
      <sz val="10"/>
      <color theme="1"/>
      <name val="Arial"/>
      <family val="2"/>
    </font>
    <font>
      <b/>
      <sz val="14"/>
      <name val="Arial"/>
      <family val="2"/>
    </font>
    <font>
      <b/>
      <sz val="10"/>
      <color rgb="FFFF0000"/>
      <name val="Arial"/>
      <family val="2"/>
    </font>
    <font>
      <sz val="8"/>
      <name val="Calibri"/>
      <family val="2"/>
      <scheme val="minor"/>
    </font>
    <font>
      <b/>
      <sz val="11"/>
      <name val="Arial"/>
      <family val="2"/>
    </font>
    <font>
      <sz val="11"/>
      <name val="Arial"/>
      <family val="2"/>
    </font>
  </fonts>
  <fills count="7">
    <fill>
      <patternFill patternType="none"/>
    </fill>
    <fill>
      <patternFill patternType="gray125"/>
    </fill>
    <fill>
      <patternFill patternType="solid">
        <fgColor rgb="FF00B0F0"/>
        <bgColor indexed="64"/>
      </patternFill>
    </fill>
    <fill>
      <patternFill patternType="solid">
        <fgColor rgb="FF00B05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BA9CC5"/>
        <bgColor indexed="64"/>
      </patternFill>
    </fill>
  </fills>
  <borders count="2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xf numFmtId="0" fontId="1" fillId="0" borderId="0"/>
    <xf numFmtId="0" fontId="4" fillId="0" borderId="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cellStyleXfs>
  <cellXfs count="119">
    <xf numFmtId="0" fontId="0" fillId="0" borderId="0" xfId="0"/>
    <xf numFmtId="0" fontId="3" fillId="0" borderId="0" xfId="1" applyFont="1" applyAlignment="1" applyProtection="1">
      <alignment horizontal="left" vertical="top"/>
      <protection locked="0"/>
    </xf>
    <xf numFmtId="0" fontId="4" fillId="0" borderId="0" xfId="2" applyProtection="1">
      <protection locked="0"/>
    </xf>
    <xf numFmtId="0" fontId="2" fillId="0" borderId="0" xfId="2" applyFont="1" applyProtection="1">
      <protection locked="0"/>
    </xf>
    <xf numFmtId="0" fontId="4" fillId="0" borderId="0" xfId="2" applyAlignment="1" applyProtection="1">
      <alignment horizontal="left"/>
      <protection locked="0"/>
    </xf>
    <xf numFmtId="0" fontId="5" fillId="4" borderId="16" xfId="2" applyFont="1" applyFill="1" applyBorder="1" applyAlignment="1" applyProtection="1">
      <alignment horizontal="left"/>
      <protection locked="0"/>
    </xf>
    <xf numFmtId="0" fontId="2" fillId="0" borderId="19" xfId="2" applyFont="1" applyBorder="1" applyAlignment="1" applyProtection="1">
      <alignment horizontal="left" vertical="center" wrapText="1"/>
      <protection locked="0"/>
    </xf>
    <xf numFmtId="164" fontId="5" fillId="4" borderId="15" xfId="2" applyNumberFormat="1" applyFont="1" applyFill="1" applyBorder="1" applyAlignment="1" applyProtection="1">
      <alignment horizontal="left" vertical="center"/>
      <protection hidden="1"/>
    </xf>
    <xf numFmtId="0" fontId="2" fillId="0" borderId="19" xfId="2" applyFont="1" applyBorder="1" applyAlignment="1" applyProtection="1">
      <alignment horizontal="center" vertical="center" wrapText="1"/>
      <protection locked="0"/>
    </xf>
    <xf numFmtId="44" fontId="4" fillId="0" borderId="0" xfId="2" applyNumberFormat="1" applyProtection="1">
      <protection locked="0"/>
    </xf>
    <xf numFmtId="0" fontId="2" fillId="4" borderId="16" xfId="2" applyFont="1" applyFill="1" applyBorder="1" applyAlignment="1" applyProtection="1">
      <alignment horizontal="left"/>
      <protection locked="0"/>
    </xf>
    <xf numFmtId="0" fontId="2" fillId="0" borderId="0" xfId="2" applyFont="1" applyBorder="1" applyAlignment="1" applyProtection="1">
      <alignment vertical="top" wrapText="1"/>
      <protection hidden="1"/>
    </xf>
    <xf numFmtId="0" fontId="4" fillId="5" borderId="19" xfId="2" applyFill="1" applyBorder="1" applyProtection="1">
      <protection locked="0"/>
    </xf>
    <xf numFmtId="0" fontId="5" fillId="5" borderId="18" xfId="2" applyFont="1" applyFill="1" applyBorder="1" applyAlignment="1" applyProtection="1">
      <alignment horizontal="center" vertical="center" wrapText="1"/>
      <protection locked="0"/>
    </xf>
    <xf numFmtId="0" fontId="4" fillId="0" borderId="0" xfId="2" applyBorder="1" applyProtection="1">
      <protection locked="0"/>
    </xf>
    <xf numFmtId="0" fontId="2" fillId="0" borderId="0" xfId="2" applyFont="1" applyBorder="1" applyAlignment="1" applyProtection="1">
      <alignment vertical="top" wrapText="1"/>
      <protection locked="0"/>
    </xf>
    <xf numFmtId="1" fontId="2" fillId="0" borderId="9" xfId="5" applyNumberFormat="1" applyFont="1" applyFill="1" applyBorder="1" applyAlignment="1" applyProtection="1">
      <alignment horizontal="center" vertical="center"/>
      <protection locked="0"/>
    </xf>
    <xf numFmtId="165" fontId="2" fillId="0" borderId="9" xfId="5" applyNumberFormat="1" applyFont="1" applyBorder="1" applyAlignment="1" applyProtection="1">
      <alignment horizontal="center" vertical="center"/>
      <protection locked="0"/>
    </xf>
    <xf numFmtId="165" fontId="2" fillId="5" borderId="9" xfId="5" applyNumberFormat="1" applyFont="1" applyFill="1" applyBorder="1" applyAlignment="1" applyProtection="1">
      <alignment horizontal="center" vertical="center"/>
      <protection locked="0"/>
    </xf>
    <xf numFmtId="165" fontId="2" fillId="0" borderId="12" xfId="5" applyNumberFormat="1" applyFont="1" applyBorder="1" applyAlignment="1" applyProtection="1">
      <alignment horizontal="center" vertical="center"/>
      <protection locked="0"/>
    </xf>
    <xf numFmtId="165" fontId="2" fillId="0" borderId="9" xfId="5" applyNumberFormat="1" applyFont="1" applyFill="1" applyBorder="1" applyAlignment="1" applyProtection="1">
      <alignment horizontal="center" vertical="center"/>
      <protection locked="0"/>
    </xf>
    <xf numFmtId="165" fontId="2" fillId="0" borderId="12" xfId="5" applyNumberFormat="1" applyFont="1" applyFill="1" applyBorder="1" applyAlignment="1" applyProtection="1">
      <alignment horizontal="center" vertical="center"/>
      <protection locked="0"/>
    </xf>
    <xf numFmtId="0" fontId="2" fillId="5" borderId="9" xfId="5" applyNumberFormat="1" applyFont="1" applyFill="1" applyBorder="1" applyAlignment="1" applyProtection="1">
      <alignment horizontal="center" vertical="center"/>
      <protection locked="0"/>
    </xf>
    <xf numFmtId="0" fontId="13" fillId="0" borderId="10" xfId="2" applyFont="1" applyBorder="1" applyAlignment="1" applyProtection="1">
      <alignment horizontal="left" vertical="top" wrapText="1"/>
    </xf>
    <xf numFmtId="0" fontId="13" fillId="0" borderId="9" xfId="2" applyFont="1" applyBorder="1" applyAlignment="1" applyProtection="1">
      <alignment horizontal="left" vertical="top" wrapText="1"/>
    </xf>
    <xf numFmtId="0" fontId="13" fillId="0" borderId="11" xfId="2" applyFont="1" applyBorder="1" applyAlignment="1" applyProtection="1">
      <alignment horizontal="left" vertical="top" wrapText="1"/>
    </xf>
    <xf numFmtId="0" fontId="9" fillId="6" borderId="14" xfId="1" applyFont="1" applyFill="1" applyBorder="1" applyAlignment="1" applyProtection="1">
      <alignment horizontal="center" vertical="center"/>
    </xf>
    <xf numFmtId="0" fontId="9" fillId="6" borderId="15" xfId="1" applyFont="1" applyFill="1" applyBorder="1" applyAlignment="1" applyProtection="1">
      <alignment horizontal="center" vertical="center"/>
    </xf>
    <xf numFmtId="0" fontId="9" fillId="6" borderId="16" xfId="1" applyFont="1" applyFill="1" applyBorder="1" applyAlignment="1" applyProtection="1">
      <alignment horizontal="center" vertical="center"/>
    </xf>
    <xf numFmtId="0" fontId="9" fillId="2" borderId="14" xfId="2" applyFont="1" applyFill="1" applyBorder="1" applyAlignment="1" applyProtection="1">
      <alignment horizontal="center" vertical="center"/>
    </xf>
    <xf numFmtId="0" fontId="9" fillId="2" borderId="15" xfId="2" applyFont="1" applyFill="1" applyBorder="1" applyAlignment="1" applyProtection="1">
      <alignment horizontal="center" vertical="center"/>
    </xf>
    <xf numFmtId="0" fontId="9" fillId="2" borderId="16" xfId="2" applyFont="1" applyFill="1" applyBorder="1" applyAlignment="1" applyProtection="1">
      <alignment horizontal="center" vertical="center"/>
    </xf>
    <xf numFmtId="0" fontId="9" fillId="3" borderId="14" xfId="1" applyFont="1" applyFill="1" applyBorder="1" applyAlignment="1" applyProtection="1">
      <alignment horizontal="center" vertical="center"/>
    </xf>
    <xf numFmtId="0" fontId="9" fillId="3" borderId="15" xfId="1" applyFont="1" applyFill="1" applyBorder="1" applyAlignment="1" applyProtection="1">
      <alignment horizontal="center" vertical="center"/>
    </xf>
    <xf numFmtId="0" fontId="9" fillId="3" borderId="16" xfId="1" applyFont="1" applyFill="1" applyBorder="1" applyAlignment="1" applyProtection="1">
      <alignment horizontal="center" vertical="center"/>
    </xf>
    <xf numFmtId="0" fontId="10" fillId="0" borderId="17" xfId="2" applyFont="1" applyBorder="1" applyAlignment="1" applyProtection="1">
      <alignment horizontal="center" vertical="center" wrapText="1"/>
      <protection locked="0"/>
    </xf>
    <xf numFmtId="0" fontId="5" fillId="0" borderId="18" xfId="2" applyFont="1" applyBorder="1" applyAlignment="1" applyProtection="1">
      <alignment horizontal="center" vertical="center" wrapText="1"/>
      <protection locked="0"/>
    </xf>
    <xf numFmtId="1" fontId="2" fillId="0" borderId="9" xfId="5" applyNumberFormat="1" applyFont="1" applyFill="1" applyBorder="1" applyAlignment="1" applyProtection="1">
      <alignment horizontal="center" vertical="center"/>
      <protection locked="0"/>
    </xf>
    <xf numFmtId="0" fontId="13" fillId="0" borderId="1" xfId="2" applyFont="1" applyBorder="1" applyAlignment="1" applyProtection="1">
      <alignment horizontal="left" vertical="top" wrapText="1"/>
    </xf>
    <xf numFmtId="0" fontId="13" fillId="0" borderId="3" xfId="2" applyFont="1" applyBorder="1" applyAlignment="1" applyProtection="1">
      <alignment horizontal="left" vertical="top" wrapText="1"/>
    </xf>
    <xf numFmtId="0" fontId="13" fillId="0" borderId="2" xfId="2" applyFont="1" applyBorder="1" applyAlignment="1" applyProtection="1">
      <alignment horizontal="left" vertical="top" wrapText="1"/>
    </xf>
    <xf numFmtId="0" fontId="13" fillId="0" borderId="4" xfId="2" applyFont="1" applyBorder="1" applyAlignment="1" applyProtection="1">
      <alignment horizontal="left" vertical="top" wrapText="1"/>
    </xf>
    <xf numFmtId="0" fontId="13" fillId="0" borderId="0" xfId="2" applyFont="1" applyBorder="1" applyAlignment="1" applyProtection="1">
      <alignment horizontal="left" vertical="top" wrapText="1"/>
    </xf>
    <xf numFmtId="0" fontId="13" fillId="0" borderId="5" xfId="2" applyFont="1" applyBorder="1" applyAlignment="1" applyProtection="1">
      <alignment horizontal="left" vertical="top" wrapText="1"/>
    </xf>
    <xf numFmtId="0" fontId="13" fillId="0" borderId="6" xfId="2" applyFont="1" applyBorder="1" applyAlignment="1" applyProtection="1">
      <alignment horizontal="left" vertical="top" wrapText="1"/>
    </xf>
    <xf numFmtId="0" fontId="13" fillId="0" borderId="8" xfId="2" applyFont="1" applyBorder="1" applyAlignment="1" applyProtection="1">
      <alignment horizontal="left" vertical="top" wrapText="1"/>
    </xf>
    <xf numFmtId="0" fontId="13" fillId="0" borderId="7" xfId="2" applyFont="1" applyBorder="1" applyAlignment="1" applyProtection="1">
      <alignment horizontal="left" vertical="top" wrapText="1"/>
    </xf>
    <xf numFmtId="0" fontId="12" fillId="0" borderId="20" xfId="2" applyFont="1" applyBorder="1" applyProtection="1"/>
    <xf numFmtId="0" fontId="12" fillId="0" borderId="21" xfId="2" applyFont="1" applyBorder="1" applyProtection="1"/>
    <xf numFmtId="0" fontId="12" fillId="0" borderId="22" xfId="2" applyFont="1" applyBorder="1" applyProtection="1"/>
    <xf numFmtId="0" fontId="12" fillId="0" borderId="1" xfId="2" applyFont="1" applyBorder="1" applyAlignment="1" applyProtection="1">
      <alignment vertical="center"/>
    </xf>
    <xf numFmtId="0" fontId="12" fillId="0" borderId="3" xfId="2" applyFont="1" applyBorder="1" applyAlignment="1" applyProtection="1">
      <alignment vertical="center"/>
    </xf>
    <xf numFmtId="0" fontId="12" fillId="0" borderId="2" xfId="2" applyFont="1" applyBorder="1" applyAlignment="1" applyProtection="1">
      <alignment vertical="center"/>
    </xf>
    <xf numFmtId="0" fontId="12" fillId="0" borderId="6" xfId="2" applyFont="1" applyBorder="1" applyAlignment="1" applyProtection="1">
      <alignment vertical="center"/>
    </xf>
    <xf numFmtId="0" fontId="12" fillId="0" borderId="8" xfId="2" applyFont="1" applyBorder="1" applyAlignment="1" applyProtection="1">
      <alignment vertical="center"/>
    </xf>
    <xf numFmtId="0" fontId="12" fillId="0" borderId="7" xfId="2" applyFont="1" applyBorder="1" applyAlignment="1" applyProtection="1">
      <alignment vertical="center"/>
    </xf>
    <xf numFmtId="0" fontId="2" fillId="0" borderId="10" xfId="2" applyFont="1" applyFill="1" applyBorder="1" applyProtection="1"/>
    <xf numFmtId="0" fontId="2" fillId="0" borderId="10" xfId="1" applyFont="1" applyFill="1" applyBorder="1" applyAlignment="1" applyProtection="1">
      <alignment horizontal="left" vertical="top"/>
    </xf>
    <xf numFmtId="0" fontId="2" fillId="0" borderId="10" xfId="1" applyFont="1" applyFill="1" applyBorder="1" applyAlignment="1" applyProtection="1">
      <alignment horizontal="left" vertical="top" wrapText="1"/>
    </xf>
    <xf numFmtId="0" fontId="2" fillId="0" borderId="11" xfId="2" applyFont="1" applyFill="1" applyBorder="1" applyAlignment="1" applyProtection="1">
      <alignment horizontal="left"/>
    </xf>
    <xf numFmtId="0" fontId="2" fillId="0" borderId="11" xfId="2" applyFont="1" applyFill="1" applyBorder="1" applyAlignment="1" applyProtection="1">
      <alignment horizontal="left" vertical="center" wrapText="1"/>
    </xf>
    <xf numFmtId="0" fontId="2" fillId="0" borderId="13" xfId="2" applyFont="1" applyFill="1" applyBorder="1" applyAlignment="1" applyProtection="1">
      <alignment horizontal="left"/>
    </xf>
    <xf numFmtId="0" fontId="2" fillId="5" borderId="10" xfId="2" applyFont="1" applyFill="1" applyBorder="1" applyProtection="1"/>
    <xf numFmtId="0" fontId="2" fillId="0" borderId="10" xfId="1" applyFont="1" applyBorder="1" applyAlignment="1" applyProtection="1">
      <alignment horizontal="left" vertical="top"/>
    </xf>
    <xf numFmtId="0" fontId="2" fillId="5" borderId="10" xfId="1" applyFont="1" applyFill="1" applyBorder="1" applyAlignment="1" applyProtection="1">
      <alignment horizontal="left" vertical="top"/>
    </xf>
    <xf numFmtId="0" fontId="2" fillId="0" borderId="10" xfId="1" applyFont="1" applyBorder="1" applyAlignment="1" applyProtection="1">
      <alignment horizontal="left" vertical="center"/>
    </xf>
    <xf numFmtId="0" fontId="2" fillId="5" borderId="10" xfId="2" applyFont="1" applyFill="1" applyBorder="1" applyAlignment="1" applyProtection="1">
      <alignment horizontal="left" vertical="center"/>
    </xf>
    <xf numFmtId="0" fontId="2" fillId="5" borderId="11" xfId="2" applyFont="1" applyFill="1" applyBorder="1" applyAlignment="1" applyProtection="1">
      <alignment horizontal="left"/>
    </xf>
    <xf numFmtId="0" fontId="2" fillId="0" borderId="11" xfId="2" applyFont="1" applyBorder="1" applyAlignment="1" applyProtection="1">
      <alignment horizontal="left"/>
    </xf>
    <xf numFmtId="0" fontId="2" fillId="0" borderId="13" xfId="2" applyFont="1" applyBorder="1" applyAlignment="1" applyProtection="1">
      <alignment horizontal="left"/>
    </xf>
    <xf numFmtId="0" fontId="5" fillId="4" borderId="14" xfId="2" applyFont="1" applyFill="1" applyBorder="1" applyAlignment="1" applyProtection="1">
      <alignment horizontal="center" vertical="center"/>
    </xf>
    <xf numFmtId="0" fontId="5" fillId="4" borderId="14" xfId="2" applyFont="1" applyFill="1" applyBorder="1" applyAlignment="1" applyProtection="1">
      <alignment horizontal="center"/>
    </xf>
    <xf numFmtId="44" fontId="8" fillId="4" borderId="0" xfId="0" applyNumberFormat="1" applyFont="1" applyFill="1" applyProtection="1">
      <protection hidden="1"/>
    </xf>
    <xf numFmtId="0" fontId="8" fillId="0" borderId="0" xfId="0" applyFont="1" applyProtection="1">
      <protection hidden="1"/>
    </xf>
    <xf numFmtId="43" fontId="8" fillId="0" borderId="5" xfId="3" applyFont="1" applyBorder="1" applyProtection="1">
      <protection hidden="1"/>
    </xf>
    <xf numFmtId="43" fontId="8" fillId="4" borderId="5" xfId="3" applyFont="1" applyFill="1" applyBorder="1" applyProtection="1">
      <protection hidden="1"/>
    </xf>
    <xf numFmtId="43" fontId="8" fillId="0" borderId="7" xfId="3" applyFont="1" applyBorder="1" applyProtection="1">
      <protection hidden="1"/>
    </xf>
    <xf numFmtId="43" fontId="8" fillId="4" borderId="0" xfId="0" applyNumberFormat="1" applyFont="1" applyFill="1" applyProtection="1">
      <protection hidden="1"/>
    </xf>
    <xf numFmtId="44" fontId="8" fillId="0" borderId="0" xfId="0" applyNumberFormat="1" applyFont="1" applyProtection="1">
      <protection hidden="1"/>
    </xf>
    <xf numFmtId="1" fontId="2" fillId="4" borderId="0" xfId="2" applyNumberFormat="1" applyFont="1" applyFill="1" applyProtection="1">
      <protection hidden="1"/>
    </xf>
    <xf numFmtId="43" fontId="2" fillId="4" borderId="0" xfId="2" applyNumberFormat="1" applyFont="1" applyFill="1" applyProtection="1">
      <protection hidden="1"/>
    </xf>
    <xf numFmtId="0" fontId="2" fillId="4" borderId="0" xfId="2" applyFont="1" applyFill="1" applyProtection="1">
      <protection hidden="1"/>
    </xf>
    <xf numFmtId="0" fontId="2" fillId="0" borderId="1" xfId="2" applyFont="1" applyBorder="1" applyProtection="1">
      <protection hidden="1"/>
    </xf>
    <xf numFmtId="0" fontId="2" fillId="0" borderId="3" xfId="2" applyFont="1" applyBorder="1" applyProtection="1">
      <protection hidden="1"/>
    </xf>
    <xf numFmtId="0" fontId="7" fillId="0" borderId="1" xfId="2" applyFont="1" applyBorder="1" applyAlignment="1" applyProtection="1">
      <alignment horizontal="center" vertical="center"/>
      <protection hidden="1"/>
    </xf>
    <xf numFmtId="0" fontId="7" fillId="0" borderId="2" xfId="2" applyFont="1" applyBorder="1" applyAlignment="1" applyProtection="1">
      <alignment horizontal="center" vertical="center"/>
      <protection hidden="1"/>
    </xf>
    <xf numFmtId="0" fontId="7" fillId="0" borderId="4" xfId="2" applyFont="1" applyBorder="1" applyAlignment="1" applyProtection="1">
      <alignment horizontal="left" vertical="center"/>
      <protection hidden="1"/>
    </xf>
    <xf numFmtId="0" fontId="7" fillId="0" borderId="0" xfId="2" applyFont="1" applyProtection="1">
      <protection hidden="1"/>
    </xf>
    <xf numFmtId="0" fontId="2" fillId="0" borderId="0" xfId="2" applyFont="1" applyProtection="1">
      <protection hidden="1"/>
    </xf>
    <xf numFmtId="0" fontId="7" fillId="0" borderId="4" xfId="2" applyFont="1" applyBorder="1" applyAlignment="1" applyProtection="1">
      <alignment horizontal="center" vertical="center"/>
      <protection hidden="1"/>
    </xf>
    <xf numFmtId="0" fontId="7" fillId="0" borderId="5" xfId="2" applyFont="1" applyBorder="1" applyAlignment="1" applyProtection="1">
      <alignment horizontal="center" vertical="center"/>
      <protection hidden="1"/>
    </xf>
    <xf numFmtId="0" fontId="2" fillId="0" borderId="4" xfId="2" applyFont="1" applyBorder="1" applyProtection="1">
      <protection hidden="1"/>
    </xf>
    <xf numFmtId="0" fontId="8" fillId="4" borderId="0" xfId="0" applyFont="1" applyFill="1" applyProtection="1">
      <protection hidden="1"/>
    </xf>
    <xf numFmtId="0" fontId="8" fillId="0" borderId="0" xfId="0" quotePrefix="1" applyFont="1" applyProtection="1">
      <protection hidden="1"/>
    </xf>
    <xf numFmtId="0" fontId="8" fillId="0" borderId="9" xfId="0" applyFont="1" applyBorder="1" applyProtection="1">
      <protection hidden="1"/>
    </xf>
    <xf numFmtId="43" fontId="8" fillId="0" borderId="4" xfId="3" applyFont="1" applyBorder="1" applyProtection="1">
      <protection hidden="1"/>
    </xf>
    <xf numFmtId="0" fontId="2" fillId="0" borderId="9" xfId="2" applyFont="1" applyBorder="1" applyAlignment="1" applyProtection="1">
      <alignment wrapText="1"/>
      <protection hidden="1"/>
    </xf>
    <xf numFmtId="43" fontId="2" fillId="0" borderId="9" xfId="2" applyNumberFormat="1" applyFont="1" applyBorder="1" applyAlignment="1" applyProtection="1">
      <alignment wrapText="1"/>
      <protection hidden="1"/>
    </xf>
    <xf numFmtId="0" fontId="2" fillId="0" borderId="9" xfId="2" applyFont="1" applyBorder="1" applyProtection="1">
      <protection hidden="1"/>
    </xf>
    <xf numFmtId="43" fontId="2" fillId="0" borderId="9" xfId="2" applyNumberFormat="1" applyFont="1" applyBorder="1" applyProtection="1">
      <protection hidden="1"/>
    </xf>
    <xf numFmtId="0" fontId="2" fillId="0" borderId="9" xfId="1" applyFont="1" applyBorder="1" applyAlignment="1" applyProtection="1">
      <alignment horizontal="left" vertical="top"/>
      <protection hidden="1"/>
    </xf>
    <xf numFmtId="43" fontId="2" fillId="0" borderId="9" xfId="1" applyNumberFormat="1" applyFont="1" applyBorder="1" applyAlignment="1" applyProtection="1">
      <alignment horizontal="left" vertical="top"/>
      <protection hidden="1"/>
    </xf>
    <xf numFmtId="43" fontId="8" fillId="4" borderId="4" xfId="3" applyFont="1" applyFill="1" applyBorder="1" applyProtection="1">
      <protection hidden="1"/>
    </xf>
    <xf numFmtId="0" fontId="6" fillId="0" borderId="9" xfId="0" applyFont="1" applyBorder="1" applyProtection="1">
      <protection hidden="1"/>
    </xf>
    <xf numFmtId="0" fontId="8" fillId="0" borderId="0" xfId="0" applyFont="1" applyBorder="1" applyProtection="1">
      <protection hidden="1"/>
    </xf>
    <xf numFmtId="0" fontId="2" fillId="0" borderId="0" xfId="1" applyFont="1" applyBorder="1" applyAlignment="1" applyProtection="1">
      <alignment horizontal="left" vertical="top"/>
      <protection hidden="1"/>
    </xf>
    <xf numFmtId="43" fontId="2" fillId="0" borderId="0" xfId="1" applyNumberFormat="1" applyFont="1" applyBorder="1" applyAlignment="1" applyProtection="1">
      <alignment horizontal="left" vertical="top"/>
      <protection hidden="1"/>
    </xf>
    <xf numFmtId="0" fontId="2" fillId="0" borderId="0" xfId="2" applyFont="1" applyBorder="1" applyProtection="1">
      <protection hidden="1"/>
    </xf>
    <xf numFmtId="43" fontId="2" fillId="0" borderId="0" xfId="2" applyNumberFormat="1" applyFont="1" applyBorder="1" applyProtection="1">
      <protection hidden="1"/>
    </xf>
    <xf numFmtId="0" fontId="2" fillId="0" borderId="0" xfId="2" applyFont="1" applyBorder="1" applyAlignment="1" applyProtection="1">
      <alignment wrapText="1"/>
      <protection hidden="1"/>
    </xf>
    <xf numFmtId="43" fontId="2" fillId="0" borderId="0" xfId="2" applyNumberFormat="1" applyFont="1" applyBorder="1" applyAlignment="1" applyProtection="1">
      <alignment wrapText="1"/>
      <protection hidden="1"/>
    </xf>
    <xf numFmtId="2" fontId="8" fillId="0" borderId="0" xfId="0" applyNumberFormat="1" applyFont="1" applyProtection="1">
      <protection hidden="1"/>
    </xf>
    <xf numFmtId="0" fontId="7" fillId="0" borderId="4" xfId="2" applyFont="1" applyBorder="1" applyProtection="1">
      <protection hidden="1"/>
    </xf>
    <xf numFmtId="0" fontId="2" fillId="0" borderId="9" xfId="1" applyFont="1" applyBorder="1" applyAlignment="1" applyProtection="1">
      <alignment horizontal="left" vertical="top" wrapText="1"/>
      <protection hidden="1"/>
    </xf>
    <xf numFmtId="0" fontId="8" fillId="0" borderId="0" xfId="0" applyFont="1" applyAlignment="1" applyProtection="1">
      <alignment vertical="center"/>
      <protection hidden="1"/>
    </xf>
    <xf numFmtId="0" fontId="2" fillId="0" borderId="6" xfId="2" applyFont="1" applyBorder="1" applyProtection="1">
      <protection hidden="1"/>
    </xf>
    <xf numFmtId="0" fontId="2" fillId="0" borderId="8" xfId="2" applyFont="1" applyBorder="1" applyProtection="1">
      <protection hidden="1"/>
    </xf>
    <xf numFmtId="43" fontId="8" fillId="0" borderId="6" xfId="3" applyFont="1" applyBorder="1" applyProtection="1">
      <protection hidden="1"/>
    </xf>
    <xf numFmtId="1" fontId="8" fillId="0" borderId="0" xfId="0" applyNumberFormat="1" applyFont="1" applyProtection="1">
      <protection hidden="1"/>
    </xf>
  </cellXfs>
  <cellStyles count="6">
    <cellStyle name="Comma" xfId="5" builtinId="3"/>
    <cellStyle name="Comma 2" xfId="3" xr:uid="{7B81C7EE-926A-4B58-A424-03666AB0B238}"/>
    <cellStyle name="Currency 2" xfId="4" xr:uid="{36B5E70F-595F-4039-920E-03E68A14D770}"/>
    <cellStyle name="Normal" xfId="0" builtinId="0"/>
    <cellStyle name="Normal 2" xfId="2" xr:uid="{3E9E5B79-4A36-4ED2-99F1-47E6C9543C26}"/>
    <cellStyle name="Normal 5 2" xfId="1" xr:uid="{826DA6B2-2129-41E7-861E-D698AB6319A5}"/>
  </cellStyles>
  <dxfs count="2">
    <dxf>
      <fill>
        <patternFill>
          <bgColor theme="0" tint="-0.14996795556505021"/>
        </patternFill>
      </fill>
    </dxf>
    <dxf>
      <font>
        <b/>
        <i val="0"/>
        <color rgb="FFFF0000"/>
      </font>
    </dxf>
  </dxfs>
  <tableStyles count="0" defaultTableStyle="TableStyleMedium2" defaultPivotStyle="PivotStyleLight16"/>
  <colors>
    <mruColors>
      <color rgb="FFBA9C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3D26F-4272-48FC-85C3-392468A67922}">
  <dimension ref="A1:AC34"/>
  <sheetViews>
    <sheetView tabSelected="1" zoomScaleNormal="100" workbookViewId="0">
      <selection activeCell="C2" sqref="C2"/>
    </sheetView>
  </sheetViews>
  <sheetFormatPr defaultRowHeight="13.2" x14ac:dyDescent="0.25"/>
  <cols>
    <col min="1" max="1" width="27.21875" style="2" customWidth="1"/>
    <col min="2" max="2" width="11.5546875" style="2" customWidth="1"/>
    <col min="3" max="3" width="24.44140625" style="4" customWidth="1"/>
    <col min="4" max="4" width="5.44140625" style="2" customWidth="1"/>
    <col min="5" max="5" width="29.77734375" style="2" customWidth="1"/>
    <col min="6" max="6" width="11.21875" style="2" customWidth="1"/>
    <col min="7" max="7" width="21.77734375" style="4" customWidth="1"/>
    <col min="8" max="8" width="6.5546875" style="2" customWidth="1"/>
    <col min="9" max="11" width="8.88671875" style="2" customWidth="1"/>
    <col min="12" max="13" width="8.88671875" style="2"/>
    <col min="14" max="14" width="8.88671875" style="2" customWidth="1"/>
    <col min="15" max="15" width="9.88671875" style="2" customWidth="1"/>
    <col min="16" max="16" width="8.88671875" style="2"/>
    <col min="17" max="17" width="9.33203125" style="2" bestFit="1" customWidth="1"/>
    <col min="18" max="16384" width="8.88671875" style="2"/>
  </cols>
  <sheetData>
    <row r="1" spans="1:29" ht="18" thickBot="1" x14ac:dyDescent="0.3">
      <c r="A1" s="29" t="s">
        <v>54</v>
      </c>
      <c r="B1" s="30"/>
      <c r="C1" s="31"/>
      <c r="D1" s="3"/>
      <c r="E1" s="32" t="s">
        <v>53</v>
      </c>
      <c r="F1" s="33"/>
      <c r="G1" s="34"/>
      <c r="I1" s="50" t="s">
        <v>110</v>
      </c>
      <c r="J1" s="51"/>
      <c r="K1" s="51"/>
      <c r="L1" s="51"/>
      <c r="M1" s="51"/>
      <c r="N1" s="51"/>
      <c r="O1" s="52"/>
    </row>
    <row r="2" spans="1:29" ht="23.4" customHeight="1" thickBot="1" x14ac:dyDescent="0.3">
      <c r="A2" s="35" t="s">
        <v>63</v>
      </c>
      <c r="B2" s="36"/>
      <c r="C2" s="6"/>
      <c r="D2" s="3"/>
      <c r="E2" s="35" t="s">
        <v>64</v>
      </c>
      <c r="F2" s="36"/>
      <c r="G2" s="8"/>
      <c r="I2" s="53" t="s">
        <v>111</v>
      </c>
      <c r="J2" s="54"/>
      <c r="K2" s="54"/>
      <c r="L2" s="54"/>
      <c r="M2" s="54"/>
      <c r="N2" s="54"/>
      <c r="O2" s="55"/>
    </row>
    <row r="3" spans="1:29" ht="15" customHeight="1" thickBot="1" x14ac:dyDescent="0.3">
      <c r="A3" s="56" t="s">
        <v>56</v>
      </c>
      <c r="B3" s="16"/>
      <c r="C3" s="59" t="s">
        <v>43</v>
      </c>
      <c r="D3" s="3"/>
      <c r="E3" s="62" t="s">
        <v>57</v>
      </c>
      <c r="F3" s="22"/>
      <c r="G3" s="67" t="s">
        <v>43</v>
      </c>
    </row>
    <row r="4" spans="1:29" ht="15" customHeight="1" x14ac:dyDescent="0.25">
      <c r="A4" s="57" t="s">
        <v>55</v>
      </c>
      <c r="B4" s="16"/>
      <c r="C4" s="59" t="s">
        <v>69</v>
      </c>
      <c r="D4" s="3"/>
      <c r="E4" s="63" t="s">
        <v>5</v>
      </c>
      <c r="F4" s="17"/>
      <c r="G4" s="68" t="s">
        <v>45</v>
      </c>
      <c r="I4" s="38" t="s">
        <v>87</v>
      </c>
      <c r="J4" s="39"/>
      <c r="K4" s="39"/>
      <c r="L4" s="39"/>
      <c r="M4" s="39"/>
      <c r="N4" s="39"/>
      <c r="O4" s="40"/>
    </row>
    <row r="5" spans="1:29" ht="15" customHeight="1" x14ac:dyDescent="0.25">
      <c r="A5" s="56" t="s">
        <v>14</v>
      </c>
      <c r="B5" s="16"/>
      <c r="C5" s="59" t="s">
        <v>65</v>
      </c>
      <c r="D5" s="3"/>
      <c r="E5" s="64" t="s">
        <v>7</v>
      </c>
      <c r="F5" s="18"/>
      <c r="G5" s="67" t="s">
        <v>45</v>
      </c>
      <c r="I5" s="41"/>
      <c r="J5" s="42"/>
      <c r="K5" s="42"/>
      <c r="L5" s="42"/>
      <c r="M5" s="42"/>
      <c r="N5" s="42"/>
      <c r="O5" s="43"/>
    </row>
    <row r="6" spans="1:29" ht="15" customHeight="1" x14ac:dyDescent="0.25">
      <c r="A6" s="58" t="s">
        <v>58</v>
      </c>
      <c r="B6" s="37"/>
      <c r="C6" s="60" t="s">
        <v>66</v>
      </c>
      <c r="D6" s="3"/>
      <c r="E6" s="65" t="s">
        <v>9</v>
      </c>
      <c r="F6" s="17"/>
      <c r="G6" s="68" t="s">
        <v>45</v>
      </c>
      <c r="I6" s="41"/>
      <c r="J6" s="42"/>
      <c r="K6" s="42"/>
      <c r="L6" s="42"/>
      <c r="M6" s="42"/>
      <c r="N6" s="42"/>
      <c r="O6" s="43"/>
    </row>
    <row r="7" spans="1:29" ht="15" customHeight="1" x14ac:dyDescent="0.25">
      <c r="A7" s="58"/>
      <c r="B7" s="37"/>
      <c r="C7" s="60"/>
      <c r="D7" s="3"/>
      <c r="E7" s="64" t="s">
        <v>88</v>
      </c>
      <c r="F7" s="18"/>
      <c r="G7" s="67" t="s">
        <v>46</v>
      </c>
      <c r="H7" s="9"/>
      <c r="I7" s="41"/>
      <c r="J7" s="42"/>
      <c r="K7" s="42"/>
      <c r="L7" s="42"/>
      <c r="M7" s="42"/>
      <c r="N7" s="42"/>
      <c r="O7" s="43"/>
    </row>
    <row r="8" spans="1:29" ht="15" customHeight="1" x14ac:dyDescent="0.25">
      <c r="A8" s="56" t="s">
        <v>16</v>
      </c>
      <c r="B8" s="16"/>
      <c r="C8" s="59" t="s">
        <v>67</v>
      </c>
      <c r="D8" s="3"/>
      <c r="E8" s="57" t="s">
        <v>89</v>
      </c>
      <c r="F8" s="17"/>
      <c r="G8" s="68" t="s">
        <v>46</v>
      </c>
      <c r="I8" s="41"/>
      <c r="J8" s="42"/>
      <c r="K8" s="42"/>
      <c r="L8" s="42"/>
      <c r="M8" s="42"/>
      <c r="N8" s="42"/>
      <c r="O8" s="43"/>
    </row>
    <row r="9" spans="1:29" ht="15" customHeight="1" x14ac:dyDescent="0.25">
      <c r="A9" s="57" t="s">
        <v>41</v>
      </c>
      <c r="B9" s="16"/>
      <c r="C9" s="59" t="s">
        <v>68</v>
      </c>
      <c r="D9" s="3"/>
      <c r="E9" s="64" t="s">
        <v>90</v>
      </c>
      <c r="F9" s="18"/>
      <c r="G9" s="67" t="s">
        <v>46</v>
      </c>
      <c r="I9" s="41"/>
      <c r="J9" s="42"/>
      <c r="K9" s="42"/>
      <c r="L9" s="42"/>
      <c r="M9" s="42"/>
      <c r="N9" s="42"/>
      <c r="O9" s="43"/>
    </row>
    <row r="10" spans="1:29" ht="15" customHeight="1" x14ac:dyDescent="0.25">
      <c r="A10" s="57" t="s">
        <v>94</v>
      </c>
      <c r="B10" s="20"/>
      <c r="C10" s="59" t="s">
        <v>46</v>
      </c>
      <c r="D10" s="3"/>
      <c r="E10" s="57" t="s">
        <v>91</v>
      </c>
      <c r="F10" s="17"/>
      <c r="G10" s="68" t="s">
        <v>46</v>
      </c>
      <c r="I10" s="41"/>
      <c r="J10" s="42"/>
      <c r="K10" s="42"/>
      <c r="L10" s="42"/>
      <c r="M10" s="42"/>
      <c r="N10" s="42"/>
      <c r="O10" s="43"/>
    </row>
    <row r="11" spans="1:29" ht="15" customHeight="1" x14ac:dyDescent="0.25">
      <c r="A11" s="57" t="s">
        <v>95</v>
      </c>
      <c r="B11" s="20"/>
      <c r="C11" s="59" t="s">
        <v>46</v>
      </c>
      <c r="D11" s="3"/>
      <c r="E11" s="64" t="s">
        <v>92</v>
      </c>
      <c r="F11" s="18"/>
      <c r="G11" s="67" t="s">
        <v>46</v>
      </c>
      <c r="I11" s="41"/>
      <c r="J11" s="42"/>
      <c r="K11" s="42"/>
      <c r="L11" s="42"/>
      <c r="M11" s="42"/>
      <c r="N11" s="42"/>
      <c r="O11" s="43"/>
    </row>
    <row r="12" spans="1:29" ht="15" customHeight="1" thickBot="1" x14ac:dyDescent="0.3">
      <c r="A12" s="57" t="s">
        <v>96</v>
      </c>
      <c r="B12" s="20"/>
      <c r="C12" s="59" t="s">
        <v>46</v>
      </c>
      <c r="D12" s="3"/>
      <c r="E12" s="57" t="s">
        <v>93</v>
      </c>
      <c r="F12" s="19"/>
      <c r="G12" s="69" t="s">
        <v>46</v>
      </c>
      <c r="I12" s="41"/>
      <c r="J12" s="42"/>
      <c r="K12" s="42"/>
      <c r="L12" s="42"/>
      <c r="M12" s="42"/>
      <c r="N12" s="42"/>
      <c r="O12" s="43"/>
    </row>
    <row r="13" spans="1:29" ht="15" customHeight="1" thickBot="1" x14ac:dyDescent="0.3">
      <c r="A13" s="57" t="s">
        <v>97</v>
      </c>
      <c r="B13" s="20"/>
      <c r="C13" s="59" t="s">
        <v>46</v>
      </c>
      <c r="D13" s="3"/>
      <c r="E13" s="26" t="s">
        <v>80</v>
      </c>
      <c r="F13" s="27"/>
      <c r="G13" s="28"/>
      <c r="I13" s="41"/>
      <c r="J13" s="42"/>
      <c r="K13" s="42"/>
      <c r="L13" s="42"/>
      <c r="M13" s="42"/>
      <c r="N13" s="42"/>
      <c r="O13" s="43"/>
      <c r="P13" s="14"/>
      <c r="Q13" s="14"/>
      <c r="R13" s="14"/>
      <c r="S13" s="14"/>
      <c r="T13" s="14"/>
      <c r="U13" s="14"/>
      <c r="V13" s="14"/>
      <c r="W13" s="14"/>
      <c r="X13" s="14"/>
      <c r="Y13" s="14"/>
      <c r="Z13" s="14"/>
      <c r="AA13" s="14"/>
      <c r="AB13" s="14"/>
      <c r="AC13" s="14"/>
    </row>
    <row r="14" spans="1:29" ht="15" customHeight="1" thickBot="1" x14ac:dyDescent="0.3">
      <c r="A14" s="57" t="s">
        <v>98</v>
      </c>
      <c r="B14" s="20"/>
      <c r="C14" s="59" t="s">
        <v>46</v>
      </c>
      <c r="D14" s="3"/>
      <c r="E14" s="66" t="s">
        <v>76</v>
      </c>
      <c r="F14" s="13"/>
      <c r="G14" s="12"/>
      <c r="I14" s="44"/>
      <c r="J14" s="45"/>
      <c r="K14" s="45"/>
      <c r="L14" s="45"/>
      <c r="M14" s="45"/>
      <c r="N14" s="45"/>
      <c r="O14" s="46"/>
      <c r="P14" s="14"/>
      <c r="Q14" s="14"/>
      <c r="R14" s="14"/>
      <c r="S14" s="14"/>
      <c r="T14" s="14"/>
      <c r="U14" s="14"/>
      <c r="V14" s="14"/>
      <c r="W14" s="14"/>
      <c r="X14" s="14"/>
      <c r="Y14" s="14"/>
      <c r="Z14" s="14"/>
      <c r="AA14" s="14"/>
      <c r="AB14" s="14"/>
      <c r="AC14" s="14"/>
    </row>
    <row r="15" spans="1:29" ht="15" customHeight="1" thickBot="1" x14ac:dyDescent="0.3">
      <c r="A15" s="57" t="s">
        <v>99</v>
      </c>
      <c r="B15" s="21"/>
      <c r="C15" s="61" t="s">
        <v>46</v>
      </c>
      <c r="D15" s="3"/>
      <c r="E15" s="63" t="s">
        <v>81</v>
      </c>
      <c r="F15" s="17"/>
      <c r="G15" s="68" t="s">
        <v>73</v>
      </c>
      <c r="I15" s="15"/>
      <c r="J15" s="15"/>
      <c r="K15" s="15"/>
      <c r="L15" s="15"/>
      <c r="M15" s="15"/>
      <c r="N15" s="15"/>
      <c r="O15" s="15"/>
      <c r="P15" s="15"/>
      <c r="Q15" s="15"/>
      <c r="R15" s="11"/>
      <c r="S15" s="11"/>
      <c r="T15" s="14"/>
      <c r="U15" s="14"/>
      <c r="V15" s="14"/>
      <c r="W15" s="14"/>
      <c r="X15" s="14"/>
      <c r="Y15" s="14"/>
      <c r="Z15" s="14"/>
      <c r="AA15" s="14"/>
      <c r="AB15" s="14"/>
      <c r="AC15" s="14"/>
    </row>
    <row r="16" spans="1:29" ht="15" customHeight="1" thickBot="1" x14ac:dyDescent="0.3">
      <c r="A16" s="57" t="s">
        <v>100</v>
      </c>
      <c r="B16" s="21"/>
      <c r="C16" s="61" t="s">
        <v>46</v>
      </c>
      <c r="D16" s="3"/>
      <c r="E16" s="64" t="s">
        <v>82</v>
      </c>
      <c r="F16" s="18"/>
      <c r="G16" s="67" t="s">
        <v>73</v>
      </c>
      <c r="I16" s="47" t="s">
        <v>106</v>
      </c>
      <c r="J16" s="48"/>
      <c r="K16" s="48"/>
      <c r="L16" s="48"/>
      <c r="M16" s="48"/>
      <c r="N16" s="48"/>
      <c r="O16" s="49"/>
      <c r="P16" s="15"/>
      <c r="Q16" s="15"/>
      <c r="R16" s="11"/>
      <c r="S16" s="11"/>
      <c r="T16" s="14"/>
      <c r="U16" s="14"/>
      <c r="V16" s="14"/>
      <c r="W16" s="14"/>
      <c r="X16" s="14"/>
      <c r="Y16" s="14"/>
      <c r="Z16" s="14"/>
      <c r="AA16" s="14"/>
      <c r="AB16" s="14"/>
      <c r="AC16" s="14"/>
    </row>
    <row r="17" spans="1:29" ht="15" customHeight="1" thickBot="1" x14ac:dyDescent="0.3">
      <c r="A17" s="70" t="s">
        <v>42</v>
      </c>
      <c r="B17" s="7" t="str">
        <f>IF(A2="[Click Here to Select Water Treatment]","Error - Missing Information - Cell A2",IF(Sheet3!G3="Error","Error - Missing Information - Cell B3",SUM(Sheet3!G3:G23)))</f>
        <v>Error - Missing Information - Cell A2</v>
      </c>
      <c r="C17" s="5"/>
      <c r="D17" s="3"/>
      <c r="E17" s="65" t="s">
        <v>83</v>
      </c>
      <c r="F17" s="17"/>
      <c r="G17" s="68" t="s">
        <v>46</v>
      </c>
      <c r="I17" s="23" t="s">
        <v>105</v>
      </c>
      <c r="J17" s="24"/>
      <c r="K17" s="24"/>
      <c r="L17" s="24"/>
      <c r="M17" s="24"/>
      <c r="N17" s="24"/>
      <c r="O17" s="25"/>
      <c r="P17" s="15"/>
      <c r="Q17" s="15"/>
      <c r="R17" s="11"/>
      <c r="S17" s="11"/>
      <c r="T17" s="14"/>
      <c r="U17" s="14"/>
      <c r="V17" s="14"/>
      <c r="W17" s="14"/>
      <c r="X17" s="14"/>
      <c r="Y17" s="14"/>
      <c r="Z17" s="14"/>
      <c r="AA17" s="14"/>
      <c r="AB17" s="14"/>
      <c r="AC17" s="14"/>
    </row>
    <row r="18" spans="1:29" ht="15" customHeight="1" x14ac:dyDescent="0.25">
      <c r="E18" s="64" t="s">
        <v>84</v>
      </c>
      <c r="F18" s="18"/>
      <c r="G18" s="67" t="s">
        <v>46</v>
      </c>
      <c r="I18" s="23"/>
      <c r="J18" s="24"/>
      <c r="K18" s="24"/>
      <c r="L18" s="24"/>
      <c r="M18" s="24"/>
      <c r="N18" s="24"/>
      <c r="O18" s="25"/>
      <c r="P18" s="14"/>
      <c r="Q18" s="14"/>
      <c r="R18" s="14"/>
      <c r="S18" s="14"/>
      <c r="T18" s="14"/>
      <c r="U18" s="14"/>
      <c r="V18" s="14"/>
      <c r="W18" s="14"/>
      <c r="X18" s="14"/>
      <c r="Y18" s="14"/>
      <c r="Z18" s="14"/>
      <c r="AA18" s="14"/>
      <c r="AB18" s="14"/>
      <c r="AC18" s="14"/>
    </row>
    <row r="19" spans="1:29" ht="15" customHeight="1" x14ac:dyDescent="0.25">
      <c r="E19" s="63" t="s">
        <v>85</v>
      </c>
      <c r="F19" s="17"/>
      <c r="G19" s="68" t="s">
        <v>46</v>
      </c>
      <c r="I19" s="23" t="s">
        <v>104</v>
      </c>
      <c r="J19" s="24"/>
      <c r="K19" s="24"/>
      <c r="L19" s="24"/>
      <c r="M19" s="24"/>
      <c r="N19" s="24"/>
      <c r="O19" s="25"/>
      <c r="P19" s="14"/>
      <c r="Q19" s="14"/>
      <c r="R19" s="14"/>
      <c r="S19" s="14"/>
      <c r="T19" s="14"/>
      <c r="U19" s="14"/>
      <c r="V19" s="14"/>
      <c r="W19" s="14"/>
      <c r="X19" s="14"/>
      <c r="Y19" s="14"/>
      <c r="Z19" s="14"/>
      <c r="AA19" s="14"/>
      <c r="AB19" s="14"/>
      <c r="AC19" s="14"/>
    </row>
    <row r="20" spans="1:29" ht="15" customHeight="1" thickBot="1" x14ac:dyDescent="0.3">
      <c r="E20" s="64" t="s">
        <v>86</v>
      </c>
      <c r="F20" s="18"/>
      <c r="G20" s="67" t="s">
        <v>46</v>
      </c>
      <c r="I20" s="23"/>
      <c r="J20" s="24"/>
      <c r="K20" s="24"/>
      <c r="L20" s="24"/>
      <c r="M20" s="24"/>
      <c r="N20" s="24"/>
      <c r="O20" s="25"/>
      <c r="P20" s="14"/>
      <c r="Q20" s="14"/>
      <c r="R20" s="14"/>
      <c r="S20" s="14"/>
      <c r="T20" s="14"/>
      <c r="U20" s="14"/>
      <c r="V20" s="14"/>
      <c r="W20" s="14"/>
      <c r="X20" s="14"/>
      <c r="Y20" s="14"/>
      <c r="Z20" s="14"/>
      <c r="AA20" s="14"/>
      <c r="AB20" s="14"/>
      <c r="AC20" s="14"/>
    </row>
    <row r="21" spans="1:29" ht="15" customHeight="1" thickBot="1" x14ac:dyDescent="0.3">
      <c r="A21" s="15"/>
      <c r="B21" s="15"/>
      <c r="C21" s="15"/>
      <c r="D21" s="15"/>
      <c r="E21" s="71" t="s">
        <v>42</v>
      </c>
      <c r="F21" s="7" t="str">
        <f>IF(E2=Sheet3!J28,"Error - Missing Information - Cell E2",IF(Sheet3!G26="Error","Error - Missing Information - Cell F3",SUM(Sheet3!G26, Sheet3!G48)))</f>
        <v>Error - Missing Information - Cell E2</v>
      </c>
      <c r="G21" s="10"/>
      <c r="H21" s="15"/>
      <c r="I21" s="23" t="s">
        <v>107</v>
      </c>
      <c r="J21" s="24"/>
      <c r="K21" s="24"/>
      <c r="L21" s="24"/>
      <c r="M21" s="24"/>
      <c r="N21" s="24"/>
      <c r="O21" s="25"/>
      <c r="P21" s="14"/>
      <c r="Q21" s="14"/>
      <c r="R21" s="14"/>
      <c r="S21" s="14"/>
      <c r="T21" s="14"/>
      <c r="U21" s="14"/>
      <c r="V21" s="14"/>
      <c r="W21" s="14"/>
      <c r="X21" s="14"/>
      <c r="Y21" s="14"/>
      <c r="Z21" s="14"/>
      <c r="AA21" s="14"/>
      <c r="AB21" s="14"/>
      <c r="AC21" s="14"/>
    </row>
    <row r="22" spans="1:29" ht="15" customHeight="1" x14ac:dyDescent="0.25">
      <c r="H22" s="15"/>
      <c r="I22" s="23"/>
      <c r="J22" s="24"/>
      <c r="K22" s="24"/>
      <c r="L22" s="24"/>
      <c r="M22" s="24"/>
      <c r="N22" s="24"/>
      <c r="O22" s="25"/>
      <c r="P22" s="14"/>
      <c r="Q22" s="14"/>
      <c r="R22" s="14"/>
      <c r="S22" s="14"/>
      <c r="T22" s="14"/>
      <c r="U22" s="14"/>
      <c r="V22" s="14"/>
      <c r="W22" s="14"/>
      <c r="X22" s="14"/>
      <c r="Y22" s="14"/>
      <c r="Z22" s="14"/>
      <c r="AA22" s="14"/>
      <c r="AB22" s="14"/>
      <c r="AC22" s="14"/>
    </row>
    <row r="23" spans="1:29" ht="15" customHeight="1" x14ac:dyDescent="0.25">
      <c r="I23" s="23"/>
      <c r="J23" s="24"/>
      <c r="K23" s="24"/>
      <c r="L23" s="24"/>
      <c r="M23" s="24"/>
      <c r="N23" s="24"/>
      <c r="O23" s="25"/>
    </row>
    <row r="24" spans="1:29" ht="15" customHeight="1" x14ac:dyDescent="0.25">
      <c r="I24" s="23" t="s">
        <v>108</v>
      </c>
      <c r="J24" s="24"/>
      <c r="K24" s="24"/>
      <c r="L24" s="24"/>
      <c r="M24" s="24"/>
      <c r="N24" s="24"/>
      <c r="O24" s="25"/>
    </row>
    <row r="25" spans="1:29" ht="15" customHeight="1" x14ac:dyDescent="0.25">
      <c r="I25" s="23"/>
      <c r="J25" s="24"/>
      <c r="K25" s="24"/>
      <c r="L25" s="24"/>
      <c r="M25" s="24"/>
      <c r="N25" s="24"/>
      <c r="O25" s="25"/>
    </row>
    <row r="26" spans="1:29" ht="15" customHeight="1" x14ac:dyDescent="0.25">
      <c r="I26" s="23"/>
      <c r="J26" s="24"/>
      <c r="K26" s="24"/>
      <c r="L26" s="24"/>
      <c r="M26" s="24"/>
      <c r="N26" s="24"/>
      <c r="O26" s="25"/>
    </row>
    <row r="27" spans="1:29" ht="15" customHeight="1" x14ac:dyDescent="0.25"/>
    <row r="28" spans="1:29" ht="15" customHeight="1" x14ac:dyDescent="0.25"/>
    <row r="29" spans="1:29" ht="15" customHeight="1" x14ac:dyDescent="0.25"/>
    <row r="30" spans="1:29" ht="15" customHeight="1" x14ac:dyDescent="0.25"/>
    <row r="31" spans="1:29" ht="15" customHeight="1" x14ac:dyDescent="0.25">
      <c r="A31" s="1"/>
    </row>
    <row r="32" spans="1:29" ht="15" customHeight="1" x14ac:dyDescent="0.25"/>
    <row r="33" ht="15" customHeight="1" x14ac:dyDescent="0.25"/>
    <row r="34" ht="15" customHeight="1" x14ac:dyDescent="0.25"/>
  </sheetData>
  <sheetProtection sheet="1" insertColumns="0" insertRows="0" insertHyperlinks="0" deleteColumns="0" deleteRows="0" sort="0" autoFilter="0" pivotTables="0"/>
  <mergeCells count="16">
    <mergeCell ref="I19:O20"/>
    <mergeCell ref="I21:O23"/>
    <mergeCell ref="I24:O26"/>
    <mergeCell ref="E13:G13"/>
    <mergeCell ref="A1:C1"/>
    <mergeCell ref="E1:G1"/>
    <mergeCell ref="E2:F2"/>
    <mergeCell ref="A2:B2"/>
    <mergeCell ref="A6:A7"/>
    <mergeCell ref="B6:B7"/>
    <mergeCell ref="C6:C7"/>
    <mergeCell ref="I4:O14"/>
    <mergeCell ref="I16:O16"/>
    <mergeCell ref="I17:O18"/>
    <mergeCell ref="I1:O1"/>
    <mergeCell ref="I2:O2"/>
  </mergeCells>
  <phoneticPr fontId="11" type="noConversion"/>
  <conditionalFormatting sqref="B17 F21">
    <cfRule type="containsText" dxfId="1" priority="5" operator="containsText" text="Error">
      <formula>NOT(ISERROR(SEARCH("Error",B17)))</formula>
    </cfRule>
  </conditionalFormatting>
  <conditionalFormatting sqref="E2:G12 E14:G20 A2:C16">
    <cfRule type="expression" dxfId="0" priority="1">
      <formula>MOD(ROW(),2)=1</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998" yWindow="395" count="3">
        <x14:dataValidation type="list" errorStyle="information" allowBlank="1" showInputMessage="1" showErrorMessage="1" promptTitle="Drop Down Menu" prompt="Click the Down Arrow to the Right Side of This Cell to Select from the Drop Down Menu" xr:uid="{C49876EA-D3F7-4EEC-8F7F-61719C38A623}">
          <x14:formula1>
            <xm:f>Sheet3!$J$3:$J$9</xm:f>
          </x14:formula1>
          <xm:sqref>A2:B2</xm:sqref>
        </x14:dataValidation>
        <x14:dataValidation type="list" allowBlank="1" showInputMessage="1" showErrorMessage="1" promptTitle="Drop Down Menu" prompt="Click the Down Arrow to the Right Side of This Cell to Select from the Drop Down Menu" xr:uid="{EE2E8546-8AEE-42EE-A685-5E640EE0EB44}">
          <x14:formula1>
            <xm:f>Sheet3!$J$43:$J$45</xm:f>
          </x14:formula1>
          <xm:sqref>F14</xm:sqref>
        </x14:dataValidation>
        <x14:dataValidation type="list" allowBlank="1" showInputMessage="1" showErrorMessage="1" promptTitle="Drop Down Menu" prompt="Click the Down Arrow to the Right Side of This Cell to Select from the Drop Down Menu" xr:uid="{192CD728-C32C-4AEA-AEB6-C6AE2A7DE800}">
          <x14:formula1>
            <xm:f>Sheet3!$J$24:$J$28</xm:f>
          </x14:formula1>
          <xm:sqref>E2:F2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F2355-6621-4E7B-B410-C10E5F7A8EC4}">
  <dimension ref="A1:L49"/>
  <sheetViews>
    <sheetView workbookViewId="0">
      <selection activeCell="G3" sqref="G3"/>
    </sheetView>
  </sheetViews>
  <sheetFormatPr defaultRowHeight="13.2" x14ac:dyDescent="0.25"/>
  <cols>
    <col min="1" max="4" width="8.88671875" style="73"/>
    <col min="5" max="5" width="9.44140625" style="73" bestFit="1" customWidth="1"/>
    <col min="6" max="6" width="10.109375" style="73" bestFit="1" customWidth="1"/>
    <col min="7" max="7" width="10.5546875" style="73" customWidth="1"/>
    <col min="8" max="9" width="8.88671875" style="73"/>
    <col min="10" max="10" width="48.21875" style="73" customWidth="1"/>
    <col min="11" max="11" width="13.109375" style="73" customWidth="1"/>
    <col min="12" max="12" width="36.88671875" style="73" customWidth="1"/>
    <col min="13" max="16384" width="8.88671875" style="73"/>
  </cols>
  <sheetData>
    <row r="1" spans="1:11" x14ac:dyDescent="0.25">
      <c r="A1" s="82"/>
      <c r="B1" s="83"/>
      <c r="C1" s="83"/>
      <c r="D1" s="83"/>
      <c r="E1" s="83"/>
      <c r="F1" s="84" t="s">
        <v>114</v>
      </c>
      <c r="G1" s="85"/>
      <c r="J1" s="73" t="s">
        <v>61</v>
      </c>
    </row>
    <row r="2" spans="1:11" x14ac:dyDescent="0.25">
      <c r="A2" s="86" t="s">
        <v>0</v>
      </c>
      <c r="B2" s="87"/>
      <c r="C2" s="87"/>
      <c r="D2" s="87"/>
      <c r="E2" s="88"/>
      <c r="F2" s="89" t="s">
        <v>2</v>
      </c>
      <c r="G2" s="90" t="s">
        <v>3</v>
      </c>
    </row>
    <row r="3" spans="1:11" x14ac:dyDescent="0.25">
      <c r="A3" s="91"/>
      <c r="B3" s="81" t="s">
        <v>1</v>
      </c>
      <c r="C3" s="81"/>
      <c r="D3" s="81"/>
      <c r="E3" s="81"/>
      <c r="F3" s="92"/>
      <c r="G3" s="72">
        <f>VLOOKUP('Fee Calculator'!A2,Sheet3!J3:K9,2,FALSE)</f>
        <v>0</v>
      </c>
      <c r="H3" s="73" t="s">
        <v>109</v>
      </c>
      <c r="I3" s="93"/>
      <c r="J3" s="94" t="s">
        <v>52</v>
      </c>
      <c r="K3" s="94">
        <v>0</v>
      </c>
    </row>
    <row r="4" spans="1:11" x14ac:dyDescent="0.25">
      <c r="A4" s="91"/>
      <c r="B4" s="88"/>
      <c r="C4" s="88" t="s">
        <v>4</v>
      </c>
      <c r="D4" s="88"/>
      <c r="E4" s="88"/>
      <c r="F4" s="95">
        <v>976.34</v>
      </c>
      <c r="J4" s="96" t="s">
        <v>62</v>
      </c>
      <c r="K4" s="97">
        <f>F9</f>
        <v>595</v>
      </c>
    </row>
    <row r="5" spans="1:11" x14ac:dyDescent="0.25">
      <c r="A5" s="91"/>
      <c r="B5" s="88"/>
      <c r="C5" s="88" t="s">
        <v>6</v>
      </c>
      <c r="D5" s="88"/>
      <c r="E5" s="88"/>
      <c r="F5" s="95"/>
      <c r="G5" s="74"/>
      <c r="J5" s="96" t="s">
        <v>44</v>
      </c>
      <c r="K5" s="97">
        <f>F10</f>
        <v>1967.59</v>
      </c>
    </row>
    <row r="6" spans="1:11" x14ac:dyDescent="0.25">
      <c r="A6" s="91"/>
      <c r="B6" s="88"/>
      <c r="C6" s="88"/>
      <c r="D6" s="88" t="s">
        <v>8</v>
      </c>
      <c r="E6" s="88"/>
      <c r="F6" s="95">
        <v>3935.17</v>
      </c>
      <c r="G6" s="74"/>
      <c r="J6" s="98" t="s">
        <v>12</v>
      </c>
      <c r="K6" s="99">
        <f>F11</f>
        <v>3935.17</v>
      </c>
    </row>
    <row r="7" spans="1:11" x14ac:dyDescent="0.25">
      <c r="A7" s="91"/>
      <c r="B7" s="88"/>
      <c r="C7" s="88"/>
      <c r="D7" s="88" t="s">
        <v>10</v>
      </c>
      <c r="E7" s="88"/>
      <c r="F7" s="95">
        <v>7877.1</v>
      </c>
      <c r="G7" s="74"/>
      <c r="J7" s="100" t="s">
        <v>51</v>
      </c>
      <c r="K7" s="101">
        <f>F4</f>
        <v>976.34</v>
      </c>
    </row>
    <row r="8" spans="1:11" x14ac:dyDescent="0.25">
      <c r="A8" s="91"/>
      <c r="B8" s="81" t="s">
        <v>11</v>
      </c>
      <c r="C8" s="81"/>
      <c r="D8" s="81"/>
      <c r="E8" s="81"/>
      <c r="F8" s="102"/>
      <c r="G8" s="75"/>
      <c r="J8" s="100" t="s">
        <v>59</v>
      </c>
      <c r="K8" s="100" t="str">
        <f>IF('Fee Calculator'!$B$3&gt;=9.5,Sheet3!F7,IF('Fee Calculator'!$B$3&gt;0,Sheet3!F6,"Error"))</f>
        <v>Error</v>
      </c>
    </row>
    <row r="9" spans="1:11" x14ac:dyDescent="0.25">
      <c r="A9" s="91"/>
      <c r="B9" s="88"/>
      <c r="C9" s="88" t="s">
        <v>13</v>
      </c>
      <c r="D9" s="88"/>
      <c r="E9" s="88"/>
      <c r="F9" s="95">
        <v>595</v>
      </c>
      <c r="G9" s="74"/>
      <c r="J9" s="103" t="s">
        <v>63</v>
      </c>
      <c r="K9" s="94">
        <f>0</f>
        <v>0</v>
      </c>
    </row>
    <row r="10" spans="1:11" x14ac:dyDescent="0.25">
      <c r="A10" s="91"/>
      <c r="B10" s="88"/>
      <c r="C10" s="88" t="s">
        <v>15</v>
      </c>
      <c r="D10" s="88"/>
      <c r="E10" s="88"/>
      <c r="F10" s="95">
        <v>1967.59</v>
      </c>
      <c r="G10" s="74"/>
    </row>
    <row r="11" spans="1:11" x14ac:dyDescent="0.25">
      <c r="A11" s="91"/>
      <c r="B11" s="88"/>
      <c r="C11" s="88" t="s">
        <v>17</v>
      </c>
      <c r="D11" s="88"/>
      <c r="E11" s="88"/>
      <c r="F11" s="95">
        <v>3935.17</v>
      </c>
      <c r="G11" s="74"/>
    </row>
    <row r="12" spans="1:11" x14ac:dyDescent="0.25">
      <c r="A12" s="91"/>
      <c r="B12" s="81" t="s">
        <v>18</v>
      </c>
      <c r="C12" s="81"/>
      <c r="D12" s="81"/>
      <c r="E12" s="81"/>
      <c r="F12" s="102"/>
      <c r="G12" s="75"/>
      <c r="H12" s="104"/>
      <c r="I12" s="104"/>
      <c r="J12" s="104"/>
      <c r="K12" s="104"/>
    </row>
    <row r="13" spans="1:11" x14ac:dyDescent="0.25">
      <c r="A13" s="91"/>
      <c r="B13" s="88"/>
      <c r="C13" s="88" t="s">
        <v>19</v>
      </c>
      <c r="D13" s="88"/>
      <c r="E13" s="88"/>
      <c r="F13" s="95">
        <v>784.33</v>
      </c>
      <c r="G13" s="74">
        <f>IF('Fee Calculator'!$B5=0, 0, IF('Fee Calculator'!$B5*F13&gt;=F14,F14,'Fee Calculator'!$B5*F13))</f>
        <v>0</v>
      </c>
      <c r="H13" s="104" t="s">
        <v>109</v>
      </c>
      <c r="I13" s="104"/>
      <c r="J13" s="104"/>
      <c r="K13" s="104"/>
    </row>
    <row r="14" spans="1:11" x14ac:dyDescent="0.25">
      <c r="A14" s="91"/>
      <c r="B14" s="88"/>
      <c r="C14" s="88"/>
      <c r="D14" s="88" t="s">
        <v>20</v>
      </c>
      <c r="E14" s="88"/>
      <c r="F14" s="95">
        <v>3935.17</v>
      </c>
      <c r="G14" s="74"/>
      <c r="H14" s="104"/>
      <c r="I14" s="104"/>
      <c r="J14" s="104"/>
      <c r="K14" s="104"/>
    </row>
    <row r="15" spans="1:11" x14ac:dyDescent="0.25">
      <c r="A15" s="91"/>
      <c r="B15" s="88"/>
      <c r="C15" s="88" t="s">
        <v>21</v>
      </c>
      <c r="D15" s="88"/>
      <c r="E15" s="88"/>
      <c r="F15" s="95">
        <v>595</v>
      </c>
      <c r="G15" s="74">
        <f>IF('Fee Calculator'!$B8=0, 0, ('Fee Calculator'!$B8*F15))</f>
        <v>0</v>
      </c>
      <c r="H15" s="104" t="s">
        <v>109</v>
      </c>
      <c r="I15" s="104"/>
      <c r="J15" s="105"/>
      <c r="K15" s="106"/>
    </row>
    <row r="16" spans="1:11" x14ac:dyDescent="0.25">
      <c r="A16" s="91"/>
      <c r="B16" s="88"/>
      <c r="C16" s="88" t="s">
        <v>22</v>
      </c>
      <c r="D16" s="88"/>
      <c r="E16" s="88"/>
      <c r="F16" s="95">
        <v>595</v>
      </c>
      <c r="G16" s="74">
        <f>IF('Fee Calculator'!$B4=0, 0,F16)</f>
        <v>0</v>
      </c>
      <c r="H16" s="104" t="s">
        <v>109</v>
      </c>
      <c r="I16" s="104"/>
      <c r="J16" s="105"/>
      <c r="K16" s="105"/>
    </row>
    <row r="17" spans="1:12" x14ac:dyDescent="0.25">
      <c r="A17" s="91"/>
      <c r="B17" s="88"/>
      <c r="C17" s="88" t="s">
        <v>23</v>
      </c>
      <c r="D17" s="88"/>
      <c r="E17" s="88"/>
      <c r="F17" s="95">
        <v>595</v>
      </c>
      <c r="G17" s="74">
        <f>IF('Fee Calculator'!$B6=0, 0, ('Fee Calculator'!$B6*F17))</f>
        <v>0</v>
      </c>
      <c r="H17" s="104" t="s">
        <v>109</v>
      </c>
      <c r="I17" s="104"/>
      <c r="J17" s="107"/>
      <c r="K17" s="108"/>
    </row>
    <row r="18" spans="1:12" x14ac:dyDescent="0.25">
      <c r="A18" s="91"/>
      <c r="B18" s="81" t="s">
        <v>24</v>
      </c>
      <c r="C18" s="81"/>
      <c r="D18" s="81"/>
      <c r="E18" s="81"/>
      <c r="F18" s="102"/>
      <c r="G18" s="75"/>
      <c r="H18" s="104"/>
      <c r="I18" s="104"/>
      <c r="J18" s="109"/>
      <c r="K18" s="110"/>
    </row>
    <row r="19" spans="1:12" x14ac:dyDescent="0.25">
      <c r="A19" s="91"/>
      <c r="B19" s="88"/>
      <c r="C19" s="88" t="s">
        <v>25</v>
      </c>
      <c r="D19" s="88"/>
      <c r="E19" s="88"/>
      <c r="F19" s="95">
        <v>202.84</v>
      </c>
      <c r="G19" s="74">
        <f>IF($E$24=0, 0, IF($E$24&lt;=500, F19, IF((F19 + F20*((ROUND($E$24, -2)-500)/100))&gt;= F23, F23, (F19 + F20*((ROUND($E$24, -2)-500)/100)))))</f>
        <v>0</v>
      </c>
      <c r="H19" s="104" t="s">
        <v>109</v>
      </c>
      <c r="I19" s="104"/>
      <c r="J19" s="109"/>
      <c r="K19" s="110"/>
    </row>
    <row r="20" spans="1:12" x14ac:dyDescent="0.25">
      <c r="A20" s="91"/>
      <c r="B20" s="88"/>
      <c r="C20" s="88"/>
      <c r="D20" s="88" t="s">
        <v>26</v>
      </c>
      <c r="E20" s="88"/>
      <c r="F20" s="95">
        <v>38.54</v>
      </c>
      <c r="G20" s="74"/>
      <c r="H20" s="104"/>
      <c r="I20" s="104"/>
      <c r="J20" s="104"/>
      <c r="K20" s="104"/>
    </row>
    <row r="21" spans="1:12" x14ac:dyDescent="0.25">
      <c r="A21" s="91"/>
      <c r="B21" s="88"/>
      <c r="C21" s="88" t="s">
        <v>27</v>
      </c>
      <c r="D21" s="88"/>
      <c r="E21" s="88"/>
      <c r="F21" s="95">
        <v>595</v>
      </c>
      <c r="G21" s="74">
        <f>IF('Fee Calculator'!$B9=0, 0, ('Fee Calculator'!$B9*F21))</f>
        <v>0</v>
      </c>
      <c r="H21" s="104" t="s">
        <v>109</v>
      </c>
      <c r="I21" s="104"/>
      <c r="J21" s="73" t="s">
        <v>60</v>
      </c>
    </row>
    <row r="22" spans="1:12" x14ac:dyDescent="0.25">
      <c r="A22" s="91"/>
      <c r="B22" s="88" t="s">
        <v>103</v>
      </c>
      <c r="C22" s="88"/>
      <c r="D22" s="88"/>
      <c r="E22" s="88"/>
      <c r="F22" s="95">
        <v>135.22999999999999</v>
      </c>
      <c r="G22" s="74"/>
    </row>
    <row r="23" spans="1:12" x14ac:dyDescent="0.25">
      <c r="A23" s="91"/>
      <c r="B23" s="88"/>
      <c r="C23" s="88"/>
      <c r="D23" s="88" t="s">
        <v>28</v>
      </c>
      <c r="E23" s="88"/>
      <c r="F23" s="95">
        <v>7877.1</v>
      </c>
      <c r="G23" s="74"/>
      <c r="I23" s="111"/>
    </row>
    <row r="24" spans="1:12" x14ac:dyDescent="0.25">
      <c r="A24" s="91"/>
      <c r="B24" s="88" t="s">
        <v>47</v>
      </c>
      <c r="C24" s="88"/>
      <c r="D24" s="88"/>
      <c r="E24" s="79">
        <f>SUM('Fee Calculator'!B10:B16)</f>
        <v>0</v>
      </c>
      <c r="F24" s="95"/>
      <c r="G24" s="74"/>
      <c r="J24" s="94" t="s">
        <v>52</v>
      </c>
      <c r="K24" s="94">
        <v>0</v>
      </c>
    </row>
    <row r="25" spans="1:12" x14ac:dyDescent="0.25">
      <c r="A25" s="112" t="s">
        <v>29</v>
      </c>
      <c r="B25" s="87"/>
      <c r="C25" s="87"/>
      <c r="D25" s="87"/>
      <c r="E25" s="88"/>
      <c r="F25" s="95"/>
      <c r="G25" s="74"/>
      <c r="J25" s="98" t="s">
        <v>48</v>
      </c>
      <c r="K25" s="94" t="str">
        <f>IF('Fee Calculator'!$F$3&gt;=0.995,Sheet3!F$27,IF('Fee Calculator'!$F$3&gt;=0.495,Sheet3!F$28,IF('Fee Calculator'!$F$3&gt;=0.095,Sheet3!F$29,IF('Fee Calculator'!$F$3&gt;=0.0095,Sheet3!F$30,IF('Fee Calculator'!$F$3&gt;0,Sheet3!F$31,"Error")))))</f>
        <v>Error</v>
      </c>
    </row>
    <row r="26" spans="1:12" x14ac:dyDescent="0.25">
      <c r="A26" s="91"/>
      <c r="B26" s="81" t="s">
        <v>30</v>
      </c>
      <c r="C26" s="81"/>
      <c r="D26" s="81"/>
      <c r="E26" s="81"/>
      <c r="F26" s="102"/>
      <c r="G26" s="75">
        <f>VLOOKUP('Fee Calculator'!E2,Sheet3!J24:K28,2,FALSE)</f>
        <v>0</v>
      </c>
      <c r="H26" s="73" t="s">
        <v>71</v>
      </c>
      <c r="J26" s="113" t="s">
        <v>49</v>
      </c>
      <c r="K26" s="94" t="str">
        <f>IF('Fee Calculator'!$F$3&gt;=0.995,Sheet3!F$27,IF('Fee Calculator'!$F$3&gt;=0.495,Sheet3!F$28,IF('Fee Calculator'!$F$3&gt;=0.095,Sheet3!F$29,IF('Fee Calculator'!$F$3&gt;=0.0095,Sheet3!F$30,IF('Fee Calculator'!$F$3&gt;0,Sheet3!F$31,"Error")))))</f>
        <v>Error</v>
      </c>
    </row>
    <row r="27" spans="1:12" x14ac:dyDescent="0.25">
      <c r="A27" s="91"/>
      <c r="B27" s="88"/>
      <c r="C27" s="88" t="s">
        <v>31</v>
      </c>
      <c r="D27" s="88"/>
      <c r="E27" s="88"/>
      <c r="F27" s="95">
        <v>7356.46</v>
      </c>
      <c r="G27" s="74"/>
      <c r="J27" s="100" t="s">
        <v>50</v>
      </c>
      <c r="K27" s="94" t="str">
        <f>IF('Fee Calculator'!$F$3&gt;=0.995,Sheet3!F$33,IF('Fee Calculator'!$F$3&gt;=0.495,Sheet3!F$34,IF('Fee Calculator'!$F$3&gt;=0.095,Sheet3!F$35,IF('Fee Calculator'!$F$3&gt;=0.0095,Sheet3!F$36,IF('Fee Calculator'!$F$3&gt;0,Sheet3!F$37,"Error")))))</f>
        <v>Error</v>
      </c>
    </row>
    <row r="28" spans="1:12" x14ac:dyDescent="0.25">
      <c r="A28" s="91"/>
      <c r="B28" s="88"/>
      <c r="C28" s="88" t="s">
        <v>32</v>
      </c>
      <c r="D28" s="88"/>
      <c r="E28" s="88"/>
      <c r="F28" s="95">
        <v>5517.35</v>
      </c>
      <c r="G28" s="74"/>
      <c r="J28" s="103" t="s">
        <v>64</v>
      </c>
      <c r="K28" s="94">
        <v>0</v>
      </c>
    </row>
    <row r="29" spans="1:12" ht="14.4" customHeight="1" x14ac:dyDescent="0.25">
      <c r="A29" s="91"/>
      <c r="B29" s="88"/>
      <c r="C29" s="88" t="s">
        <v>33</v>
      </c>
      <c r="D29" s="88"/>
      <c r="E29" s="88"/>
      <c r="F29" s="95">
        <v>3678.23</v>
      </c>
      <c r="G29" s="74"/>
      <c r="L29" s="114"/>
    </row>
    <row r="30" spans="1:12" x14ac:dyDescent="0.25">
      <c r="A30" s="91"/>
      <c r="B30" s="88"/>
      <c r="C30" s="88" t="s">
        <v>34</v>
      </c>
      <c r="D30" s="88"/>
      <c r="E30" s="88"/>
      <c r="F30" s="95">
        <v>1839.12</v>
      </c>
      <c r="G30" s="74"/>
      <c r="L30" s="114"/>
    </row>
    <row r="31" spans="1:12" x14ac:dyDescent="0.25">
      <c r="A31" s="91"/>
      <c r="B31" s="88"/>
      <c r="C31" s="88" t="s">
        <v>35</v>
      </c>
      <c r="D31" s="88"/>
      <c r="E31" s="88"/>
      <c r="F31" s="95">
        <v>919.56</v>
      </c>
      <c r="G31" s="74"/>
      <c r="L31" s="114"/>
    </row>
    <row r="32" spans="1:12" x14ac:dyDescent="0.25">
      <c r="A32" s="91"/>
      <c r="B32" s="81" t="s">
        <v>36</v>
      </c>
      <c r="C32" s="81"/>
      <c r="D32" s="81"/>
      <c r="E32" s="81"/>
      <c r="F32" s="102"/>
      <c r="G32" s="75"/>
    </row>
    <row r="33" spans="1:11" x14ac:dyDescent="0.25">
      <c r="A33" s="91"/>
      <c r="B33" s="88"/>
      <c r="C33" s="88" t="s">
        <v>37</v>
      </c>
      <c r="D33" s="88"/>
      <c r="E33" s="88"/>
      <c r="F33" s="95">
        <v>1839.12</v>
      </c>
      <c r="G33" s="74"/>
    </row>
    <row r="34" spans="1:11" x14ac:dyDescent="0.25">
      <c r="A34" s="91"/>
      <c r="B34" s="88"/>
      <c r="C34" s="88" t="s">
        <v>32</v>
      </c>
      <c r="D34" s="88"/>
      <c r="E34" s="88"/>
      <c r="F34" s="95">
        <v>1473.99</v>
      </c>
      <c r="G34" s="74"/>
    </row>
    <row r="35" spans="1:11" x14ac:dyDescent="0.25">
      <c r="A35" s="91"/>
      <c r="B35" s="88"/>
      <c r="C35" s="88" t="s">
        <v>33</v>
      </c>
      <c r="D35" s="88"/>
      <c r="E35" s="88"/>
      <c r="F35" s="95">
        <v>1100.77</v>
      </c>
      <c r="G35" s="74"/>
    </row>
    <row r="36" spans="1:11" x14ac:dyDescent="0.25">
      <c r="A36" s="91"/>
      <c r="B36" s="88"/>
      <c r="C36" s="88" t="s">
        <v>34</v>
      </c>
      <c r="D36" s="88"/>
      <c r="E36" s="88"/>
      <c r="F36" s="95">
        <v>730.24</v>
      </c>
      <c r="G36" s="74"/>
    </row>
    <row r="37" spans="1:11" x14ac:dyDescent="0.25">
      <c r="A37" s="91"/>
      <c r="B37" s="88"/>
      <c r="C37" s="88" t="s">
        <v>35</v>
      </c>
      <c r="D37" s="88"/>
      <c r="E37" s="88"/>
      <c r="F37" s="95">
        <v>365.12</v>
      </c>
      <c r="G37" s="74"/>
      <c r="J37" s="94"/>
      <c r="K37" s="94"/>
    </row>
    <row r="38" spans="1:11" x14ac:dyDescent="0.25">
      <c r="A38" s="91"/>
      <c r="B38" s="81" t="s">
        <v>77</v>
      </c>
      <c r="C38" s="81"/>
      <c r="D38" s="81"/>
      <c r="E38" s="81"/>
      <c r="F38" s="102">
        <v>338.09</v>
      </c>
      <c r="G38" s="75">
        <f>IF('Fee Calculator'!F14="Yes",Sheet3!F38,0)</f>
        <v>0</v>
      </c>
      <c r="H38" s="73" t="s">
        <v>70</v>
      </c>
      <c r="J38" s="98"/>
      <c r="K38" s="94"/>
    </row>
    <row r="39" spans="1:11" ht="13.8" customHeight="1" x14ac:dyDescent="0.25">
      <c r="A39" s="91"/>
      <c r="B39" s="88" t="s">
        <v>38</v>
      </c>
      <c r="C39" s="88"/>
      <c r="D39" s="88"/>
      <c r="E39" s="88"/>
      <c r="F39" s="95"/>
      <c r="G39" s="74"/>
      <c r="J39" s="113"/>
      <c r="K39" s="94"/>
    </row>
    <row r="40" spans="1:11" x14ac:dyDescent="0.25">
      <c r="A40" s="91"/>
      <c r="B40" s="88" t="s">
        <v>39</v>
      </c>
      <c r="C40" s="88"/>
      <c r="D40" s="88"/>
      <c r="E40" s="88"/>
      <c r="F40" s="95">
        <v>202.84</v>
      </c>
      <c r="G40" s="74">
        <f>IF($E43=0, 0, IF($E43&lt;=500, F40, (F40 + F41*((ROUND($E43, -2)-500)/100))))</f>
        <v>0</v>
      </c>
      <c r="H40" s="73" t="s">
        <v>71</v>
      </c>
      <c r="J40" s="100"/>
      <c r="K40" s="94"/>
    </row>
    <row r="41" spans="1:11" x14ac:dyDescent="0.25">
      <c r="A41" s="91"/>
      <c r="F41" s="95">
        <v>38.54</v>
      </c>
      <c r="J41" s="103"/>
      <c r="K41" s="94"/>
    </row>
    <row r="42" spans="1:11" x14ac:dyDescent="0.25">
      <c r="A42" s="91"/>
      <c r="B42" s="88" t="s">
        <v>40</v>
      </c>
      <c r="C42" s="88"/>
      <c r="D42" s="88"/>
      <c r="E42" s="88"/>
      <c r="F42" s="95">
        <v>189.33</v>
      </c>
      <c r="G42" s="74">
        <f>IF('Fee Calculator'!$F4=0, 0, IF('Fee Calculator'!$F4&lt;100, F$42, F$42*(ROUND('Fee Calculator'!$F4, -2)/100)))+IF('Fee Calculator'!$F5=0, 0, IF('Fee Calculator'!$F5&lt;100, F$42, F$42*(ROUND('Fee Calculator'!$F5, -2)/100)))+IF('Fee Calculator'!$F6=0, 0, IF('Fee Calculator'!$F6&lt;100, F$42, F$42*(ROUND('Fee Calculator'!$F6, -2)/100)))</f>
        <v>0</v>
      </c>
    </row>
    <row r="43" spans="1:11" x14ac:dyDescent="0.25">
      <c r="A43" s="91"/>
      <c r="B43" s="88" t="s">
        <v>101</v>
      </c>
      <c r="C43" s="88"/>
      <c r="D43" s="88"/>
      <c r="E43" s="79">
        <f>SUM('Fee Calculator'!F7:F12)</f>
        <v>0</v>
      </c>
      <c r="H43" s="73" t="s">
        <v>71</v>
      </c>
      <c r="J43" s="73" t="s">
        <v>78</v>
      </c>
    </row>
    <row r="44" spans="1:11" x14ac:dyDescent="0.25">
      <c r="A44" s="91"/>
      <c r="B44" s="81" t="s">
        <v>75</v>
      </c>
      <c r="C44" s="92"/>
      <c r="D44" s="81"/>
      <c r="E44" s="80">
        <f>F23</f>
        <v>7877.1</v>
      </c>
      <c r="F44" s="102"/>
      <c r="G44" s="75">
        <f>IF(G40+G42&lt;F23,G40+G42,F23)</f>
        <v>0</v>
      </c>
      <c r="H44" s="73" t="s">
        <v>71</v>
      </c>
      <c r="J44" s="73" t="s">
        <v>79</v>
      </c>
    </row>
    <row r="45" spans="1:11" ht="13.8" thickBot="1" x14ac:dyDescent="0.3">
      <c r="A45" s="115"/>
      <c r="B45" s="116" t="s">
        <v>72</v>
      </c>
      <c r="C45" s="116"/>
      <c r="D45" s="116"/>
      <c r="E45" s="116"/>
      <c r="F45" s="117"/>
      <c r="G45" s="76">
        <f>IF('Fee Calculator'!$F15=0, 0, IF('Fee Calculator'!$F15&lt;100, F$42, F$42*(ROUND('Fee Calculator'!$F15, -2)/100)))+IF('Fee Calculator'!$F16=0, 0, IF('Fee Calculator'!$F16&lt;100, F$42, F$42*(ROUND('Fee Calculator'!$F16, -2)/100)))</f>
        <v>0</v>
      </c>
      <c r="H45" s="73" t="s">
        <v>70</v>
      </c>
    </row>
    <row r="46" spans="1:11" x14ac:dyDescent="0.25">
      <c r="B46" s="88" t="s">
        <v>102</v>
      </c>
      <c r="C46" s="88"/>
      <c r="D46" s="88"/>
      <c r="E46" s="81">
        <f>SUM('Fee Calculator'!F17:F20)</f>
        <v>0</v>
      </c>
      <c r="G46" s="74">
        <f>IF($E46=0, 0, IF($E46&lt;=500, F40, (F40 + F41*((ROUND($E46, -2)-500)/100))))</f>
        <v>0</v>
      </c>
      <c r="H46" s="73" t="s">
        <v>70</v>
      </c>
    </row>
    <row r="47" spans="1:11" x14ac:dyDescent="0.25">
      <c r="B47" s="92" t="s">
        <v>74</v>
      </c>
      <c r="C47" s="92"/>
      <c r="D47" s="92"/>
      <c r="E47" s="92"/>
      <c r="F47" s="92"/>
      <c r="G47" s="77">
        <f>IF(G46+G45+G38&lt;F23,G46+G45+G38,F23)</f>
        <v>0</v>
      </c>
      <c r="H47" s="73" t="s">
        <v>70</v>
      </c>
    </row>
    <row r="48" spans="1:11" x14ac:dyDescent="0.25">
      <c r="B48" s="73" t="s">
        <v>112</v>
      </c>
      <c r="G48" s="78">
        <f>IF(G47+G44&gt;E44,E44,G47+G44)</f>
        <v>0</v>
      </c>
      <c r="H48" s="73" t="s">
        <v>113</v>
      </c>
    </row>
    <row r="49" spans="5:5" x14ac:dyDescent="0.25">
      <c r="E49" s="118"/>
    </row>
  </sheetData>
  <sheetProtection sheet="1" formatCells="0" formatColumns="0" formatRows="0" insertColumns="0" insertRows="0" insertHyperlinks="0" deleteColumns="0" deleteRows="0" sort="0" autoFilter="0" pivotTables="0"/>
  <mergeCells count="1">
    <mergeCell ref="F1:G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Fee Calculator</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Cornelson, Isaac R.</dc:creator>
  <cp:lastModifiedBy>Cornelson, Isaac R.</cp:lastModifiedBy>
  <cp:lastPrinted>2024-06-03T18:16:29Z</cp:lastPrinted>
  <dcterms:created xsi:type="dcterms:W3CDTF">2024-05-30T13:33:40Z</dcterms:created>
  <dcterms:modified xsi:type="dcterms:W3CDTF">2024-07-08T18:43:33Z</dcterms:modified>
</cp:coreProperties>
</file>